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0620" tabRatio="780" activeTab="0"/>
  </bookViews>
  <sheets>
    <sheet name="Notes" sheetId="1" r:id="rId1"/>
    <sheet name="polarisation" sheetId="2" r:id="rId2"/>
    <sheet name="calculation_polarisation" sheetId="3" r:id="rId3"/>
    <sheet name="ellipticity_orientation" sheetId="4" r:id="rId4"/>
    <sheet name="FSF" sheetId="5" r:id="rId5"/>
    <sheet name="FDP" sheetId="6" r:id="rId6"/>
    <sheet name="SN-diversity" sheetId="7" r:id="rId7"/>
    <sheet name="single_ant" sheetId="8" r:id="rId8"/>
    <sheet name="cpol_ant" sheetId="9" r:id="rId9"/>
    <sheet name="measurement_setup" sheetId="10" r:id="rId10"/>
    <sheet name="screen shots" sheetId="11" r:id="rId11"/>
  </sheets>
  <definedNames/>
  <calcPr fullCalcOnLoad="1"/>
</workbook>
</file>

<file path=xl/sharedStrings.xml><?xml version="1.0" encoding="utf-8"?>
<sst xmlns="http://schemas.openxmlformats.org/spreadsheetml/2006/main" count="548" uniqueCount="443">
  <si>
    <t>pd</t>
  </si>
  <si>
    <t>cpos</t>
  </si>
  <si>
    <t>cneg</t>
  </si>
  <si>
    <t>O mode</t>
  </si>
  <si>
    <t>X mode</t>
  </si>
  <si>
    <t>rad</t>
  </si>
  <si>
    <t>degree</t>
  </si>
  <si>
    <t>antenna</t>
  </si>
  <si>
    <t>a1 (O)</t>
  </si>
  <si>
    <t>a2 (X)</t>
  </si>
  <si>
    <t>h1</t>
  </si>
  <si>
    <t>v1</t>
  </si>
  <si>
    <t>h2</t>
  </si>
  <si>
    <t>v2</t>
  </si>
  <si>
    <t>B</t>
  </si>
  <si>
    <t>A</t>
  </si>
  <si>
    <t>h1p</t>
  </si>
  <si>
    <t>h2p</t>
  </si>
  <si>
    <t>h1n</t>
  </si>
  <si>
    <t>h2n</t>
  </si>
  <si>
    <t>ph</t>
  </si>
  <si>
    <t>hv</t>
  </si>
  <si>
    <t>dB</t>
  </si>
  <si>
    <t>phase difference O and X</t>
  </si>
  <si>
    <t>amplitude O</t>
  </si>
  <si>
    <t>amplitude X</t>
  </si>
  <si>
    <t>reduction H components</t>
  </si>
  <si>
    <t>signals@</t>
  </si>
  <si>
    <t>h1=hv*a1*sin(ph+pi/2);</t>
  </si>
  <si>
    <t>v1=a1*sin(ph);</t>
  </si>
  <si>
    <t>h2=hv*a2*sin(ph-pi/2+pd);</t>
  </si>
  <si>
    <t>v2=a2*sin(ph+pd);</t>
  </si>
  <si>
    <t>h1p=hv*a1*sin(ph+pi/2+pi/2);</t>
  </si>
  <si>
    <t>h2p=hv*a2*sin(ph-pi/2+pd+pi/2);</t>
  </si>
  <si>
    <t>cpos=0.5*(v1+v2+h1p+h2p);</t>
  </si>
  <si>
    <t>h1n=hv*a1*sin(ph+pi/2-pi/2);</t>
  </si>
  <si>
    <t>h2n=hv*a2*sin(ph-pi/2+pd-pi/2);</t>
  </si>
  <si>
    <t>cneg=0.5*(v1+v2+h1n+h2n);</t>
  </si>
  <si>
    <t>360 degrees</t>
  </si>
  <si>
    <t>2 degree steps</t>
  </si>
  <si>
    <t>H or V only</t>
  </si>
  <si>
    <t>X or O only</t>
  </si>
  <si>
    <t>total signal = sin(wt) + sin(w(t-tau))</t>
  </si>
  <si>
    <t>amplitude vs. frequency is: 2*cos(w*tau/2)</t>
  </si>
  <si>
    <t>Formulas</t>
  </si>
  <si>
    <t>combined pos and neg circular signals</t>
  </si>
  <si>
    <t>shift h +90 degrees and sum</t>
  </si>
  <si>
    <t>shift h -90 degrees and sum</t>
  </si>
  <si>
    <t>different path</t>
  </si>
  <si>
    <t>different attenuation</t>
  </si>
  <si>
    <t>different amplitudes</t>
  </si>
  <si>
    <t>On the receiving side X and O can have</t>
  </si>
  <si>
    <t>different delays/phase</t>
  </si>
  <si>
    <t>Measuring polarisation using 2 small loop antennas</t>
  </si>
  <si>
    <t>Antenna A</t>
  </si>
  <si>
    <t>0.7*(h1+h2)</t>
  </si>
  <si>
    <t>Antenna B</t>
  </si>
  <si>
    <t>0.7*(v1+v2)</t>
  </si>
  <si>
    <t>Combined signals:</t>
  </si>
  <si>
    <t>So most of the time varying elliptical polarisation can be expected</t>
  </si>
  <si>
    <t>delta = phase difference between x and y</t>
  </si>
  <si>
    <t>chi=0.5*asin(sin(2*alpha)*sin(delta))</t>
  </si>
  <si>
    <t>tan(2*psi)=tan(2*alpha)*cos(delta)</t>
  </si>
  <si>
    <t>psi=((ya&lt;=xa)&amp;(cos(delta)&lt;0))*pi + ...</t>
  </si>
  <si>
    <t>Calculation orientation angle (psi)) and ellipticity angle (chi)</t>
  </si>
  <si>
    <t>if ya&gt;xa then 2*alpha&gt;pi/2</t>
  </si>
  <si>
    <t>psi=0.5*atan(tan(2*alpha)*cos(delta))</t>
  </si>
  <si>
    <t>results in:</t>
  </si>
  <si>
    <t>basic formulas:</t>
  </si>
  <si>
    <t>psi needs elaboration:</t>
  </si>
  <si>
    <t>0 ≤ psi ≤ pi</t>
  </si>
  <si>
    <t>-pi/4 ≤ chi ≤ pi/4</t>
  </si>
  <si>
    <t>if ya≤xa atan() becomes negative for 90&lt;delta&lt;270 degrees</t>
  </si>
  <si>
    <t>psi=45 degees for delta=0 and ya=xa</t>
  </si>
  <si>
    <t>cos(delta) is negative for 90&lt;delta&lt;270 degrees</t>
  </si>
  <si>
    <t>add pi in order to stay between 180 and 135 degrees</t>
  </si>
  <si>
    <t>for ya≤xa psi stays that way between 0-45 and 135-180 degrees</t>
  </si>
  <si>
    <t>add pi in order to keep psi in the correct range</t>
  </si>
  <si>
    <t>1)</t>
  </si>
  <si>
    <t>2)</t>
  </si>
  <si>
    <t>http://www.wordiq.com/definition/Polarization</t>
  </si>
  <si>
    <t>http://spie.org/x32373.xml</t>
  </si>
  <si>
    <t>references</t>
  </si>
  <si>
    <t>http://www.ccrs.nrcan.gc.ca/glossary/index_e.php?id=3081</t>
  </si>
  <si>
    <t>see ref. 2</t>
  </si>
  <si>
    <t>Reminder for calculations in reference 2:</t>
  </si>
  <si>
    <t>sin(2*alpha) = 2*sin(alpha)*cos(alpha)</t>
  </si>
  <si>
    <t>tan(2*alpha) = 2*tan(alpha) / (1 - (tan(alpha))^2)</t>
  </si>
  <si>
    <t>that makes atan(tan(2*alpha)) negative (≥ -pi/2)</t>
  </si>
  <si>
    <t>this is also valid if cos(delta) is negative</t>
  </si>
  <si>
    <t>The K2 receivers only down convert the signals to audio base band (SSB)</t>
  </si>
  <si>
    <t>For each sub band (bin) we can calculate the ellipticity and orientation.</t>
  </si>
  <si>
    <t>The sample frequency is 8kHz and a 512 long FFT is used.</t>
  </si>
  <si>
    <t>This gives sub bands (bins) of 15.625 Hz bandwidth.</t>
  </si>
  <si>
    <t>We can now measure the course (variation) over frequency and time in the audio band</t>
  </si>
  <si>
    <t>sin(2*chi)=sin(2*alpha)*sin(delta)</t>
  </si>
  <si>
    <t>alpha=atan(ya/xa)</t>
  </si>
  <si>
    <t>x=xa*sin(wt)</t>
  </si>
  <si>
    <t>y=ya*sin(wt-delta)</t>
  </si>
  <si>
    <t xml:space="preserve">      0.5*(atan(tan(2*alpha)*cos(delta)) + (ya&gt;xa)*pi)</t>
  </si>
  <si>
    <t>phase difference between h1 and h2</t>
  </si>
  <si>
    <t>amph1 = hv*a1</t>
  </si>
  <si>
    <t>amph2 = hv*a2</t>
  </si>
  <si>
    <t>ampv1 = a1</t>
  </si>
  <si>
    <t>ampv2 = a2</t>
  </si>
  <si>
    <t>phase difference between v1 and v2</t>
  </si>
  <si>
    <t>total amplitude h component antenna A</t>
  </si>
  <si>
    <t>total amplitude v component antenna B</t>
  </si>
  <si>
    <t>phase v component antenna B</t>
  </si>
  <si>
    <t>ellipticity =</t>
  </si>
  <si>
    <t>orientation =</t>
  </si>
  <si>
    <t>alpha = atan(v/h) =</t>
  </si>
  <si>
    <t>chi=0.5*asin(sin(2*alpha)*sin(delta)) =</t>
  </si>
  <si>
    <t>phase difference between v and h</t>
  </si>
  <si>
    <t>pdv = -pd</t>
  </si>
  <si>
    <t>delta = phasev - phaseh =</t>
  </si>
  <si>
    <t>h component</t>
  </si>
  <si>
    <t>v component</t>
  </si>
  <si>
    <t>psi=((v&lt;=h)&amp;(cos(delta)&lt;0))*pi + ...</t>
  </si>
  <si>
    <t xml:space="preserve">      0.5*(atan(tan(2*alpha)*cos(delta)) + (v&gt;h)*pi) =</t>
  </si>
  <si>
    <t>h = h1+h2 = (amph1^2 + amph2^2 + 2*amph1*amph2*cos(pdh)) ^ 0.5 =</t>
  </si>
  <si>
    <t>v = v1+v2 = (ampv1^2 + ampv2^2 + 2*ampv1*ampv2*cos(pdv)) ^ 0.5 =</t>
  </si>
  <si>
    <t>pdh = pi-pd</t>
  </si>
  <si>
    <t>phasev = atan(ampv2*sin(pdv)/(ampv1+ampv2*cos(pdv))) =</t>
  </si>
  <si>
    <t>set phase h1 to zero by subtracting pi/2 for h1 and h2, draw the vectors</t>
  </si>
  <si>
    <t>160-470</t>
  </si>
  <si>
    <t>470-780</t>
  </si>
  <si>
    <t>780-1100</t>
  </si>
  <si>
    <t>1100-1410</t>
  </si>
  <si>
    <t>1410-1720</t>
  </si>
  <si>
    <t>1720-2030</t>
  </si>
  <si>
    <t>band</t>
  </si>
  <si>
    <t>Hz</t>
  </si>
  <si>
    <t>Each new band is the average of 21 sub bands.</t>
  </si>
  <si>
    <t>Calculations implemented for sheet(calculation_polarisation):</t>
  </si>
  <si>
    <t>Using a circular polarised antenna</t>
  </si>
  <si>
    <t>sloping dipoles</t>
  </si>
  <si>
    <t>sloping/horizontal inverted V´s</t>
  </si>
  <si>
    <t>sloping loops</t>
  </si>
  <si>
    <t>horizontal squares e.g. 10m by 10m @14MHz</t>
  </si>
  <si>
    <t>http://forums.qrz.com/showthread.php?186359-H.F.-turnstile-antennas-for-NVIS</t>
  </si>
  <si>
    <t xml:space="preserve">In the norhern hemisphere (magnetically speaking), you want to transmit a right-hand CPOL signal, </t>
  </si>
  <si>
    <t>but receive a LEFT hand CPOL signal to take advantage of O-mode.</t>
  </si>
  <si>
    <t>The sense of polarization reverses between transmit and receive</t>
  </si>
  <si>
    <t>Suppose a QSO between antenna A and antenna B</t>
  </si>
  <si>
    <t>Suppose antenna A sends X mode and antenna B is linear polarised</t>
  </si>
  <si>
    <t>Because antenne A receives the X mode the cross polarisation causes a large attenuation</t>
  </si>
  <si>
    <t>B receives A very well, but A receives B very bad</t>
  </si>
  <si>
    <t>An O mode signal reflects as an X mode signal back up again.</t>
  </si>
  <si>
    <t>etc.</t>
  </si>
  <si>
    <t>turnstile dipoles/inverted V´s /loops</t>
  </si>
  <si>
    <t>Keep in mind:</t>
  </si>
  <si>
    <t>Result:</t>
  </si>
  <si>
    <t>The signal from antenna A comes down as an O mode signal with low attenuation</t>
  </si>
  <si>
    <t>Conclusion:</t>
  </si>
  <si>
    <t>Circular polarised antennas need at least a switching means between X and O</t>
  </si>
  <si>
    <t>Case:</t>
  </si>
  <si>
    <t>and the X mode is heavily attenuated and only the O mode comes down</t>
  </si>
  <si>
    <t>Antenna B receives a very good signal from A (-3dB down because of linear vs. circular)</t>
  </si>
  <si>
    <t>When antenna B send a linear signal up, this also comes down as an O mode signal (-3dB down because X is attenuated)</t>
  </si>
  <si>
    <t>Reminder for multi hop:</t>
  </si>
  <si>
    <t>A thinks he has a very good antenna</t>
  </si>
  <si>
    <t>B thinks he has a very bad antenna</t>
  </si>
  <si>
    <t>http://www.pa0sim.nl/Hardware.htm</t>
  </si>
  <si>
    <t>Between 100Hz and 2300Hz we have 140 sub bands!</t>
  </si>
  <si>
    <t>In order to reduce the amount of data we can combine sub bands in 6 larger bands</t>
  </si>
  <si>
    <t>All processing is done in the Digital Signal Processing</t>
  </si>
  <si>
    <t>RX antenna</t>
  </si>
  <si>
    <t>received signal</t>
  </si>
  <si>
    <t>received noise</t>
  </si>
  <si>
    <t>received signal is linear</t>
  </si>
  <si>
    <t>received signal is only X or O</t>
  </si>
  <si>
    <t>transmitting linear (X+O)</t>
  </si>
  <si>
    <t>transmitting circular polarisation</t>
  </si>
  <si>
    <r>
      <t>always</t>
    </r>
    <r>
      <rPr>
        <sz val="10"/>
        <rFont val="Arial"/>
        <family val="0"/>
      </rPr>
      <t xml:space="preserve"> half power</t>
    </r>
  </si>
  <si>
    <r>
      <t>always</t>
    </r>
    <r>
      <rPr>
        <sz val="10"/>
        <rFont val="Arial"/>
        <family val="0"/>
      </rPr>
      <t xml:space="preserve"> all power </t>
    </r>
    <r>
      <rPr>
        <b/>
        <sz val="10"/>
        <rFont val="Arial"/>
        <family val="2"/>
      </rPr>
      <t>(if</t>
    </r>
    <r>
      <rPr>
        <sz val="10"/>
        <rFont val="Arial"/>
        <family val="0"/>
      </rPr>
      <t xml:space="preserve"> same polarisation)</t>
    </r>
  </si>
  <si>
    <t>intended:</t>
  </si>
  <si>
    <t>unintended:</t>
  </si>
  <si>
    <t>need placing at low height relative to wavelength, height is very relevant!</t>
  </si>
  <si>
    <t>especially multiband antennas and/or antennas with complex shapes</t>
  </si>
  <si>
    <t>@ 28MHz</t>
  </si>
  <si>
    <t>@ 3.6MHz</t>
  </si>
  <si>
    <t>(reminder: H and V components reflect different from ground, H reflection is negative)</t>
  </si>
  <si>
    <t>Circular polarised antennas (intended or not intended) can have unexpected negative results</t>
  </si>
  <si>
    <t>using X and O signals</t>
  </si>
  <si>
    <t>Circular Polarisation (e.g. turnstile)</t>
  </si>
  <si>
    <t>Linear Polarisation (e.g. dipole)</t>
  </si>
  <si>
    <t>DIVERSITY</t>
  </si>
  <si>
    <t>much more antennas show unintended circular/elliptical polarisation at specific direction and at specific heights</t>
  </si>
  <si>
    <t>This makes multi hop possible.</t>
  </si>
  <si>
    <t>2 phase coherent Elecraft K2 receivers</t>
  </si>
  <si>
    <t>Effective bandwidth is about 30Hz taking spectral leakage into account.</t>
  </si>
  <si>
    <t>In the DSP both receivers are equalized.</t>
  </si>
  <si>
    <t>while V/H gives the 0dB</t>
  </si>
  <si>
    <t>average is -3dB on both channels</t>
  </si>
  <si>
    <t>H/V can fade in the noise</t>
  </si>
  <si>
    <t>X and O always -3dB</t>
  </si>
  <si>
    <t>H and V both always -6dB</t>
  </si>
  <si>
    <t>O or X gives the  -3dB</t>
  </si>
  <si>
    <t>using H and V signals</t>
  </si>
  <si>
    <t>X or O will fade in the noise</t>
  </si>
  <si>
    <t>Not only directivity and efficiency, but also the degree of circular polarisation has to be taken into account when evaluating antennas.</t>
  </si>
  <si>
    <t>Remark:</t>
  </si>
  <si>
    <t>e.g. a horizontal and vertical beam</t>
  </si>
  <si>
    <t>Only the O or X can be dominantly present, resulting in a stable elliptical polarisation</t>
  </si>
  <si>
    <t>Only when both X and O have the same amplitude the polarisation is linear.</t>
  </si>
  <si>
    <t>Showing  the course (variation) over frequency and time in the audio band (0-4kHz)</t>
  </si>
  <si>
    <t>X and O alternate in time.</t>
  </si>
  <si>
    <t>Orientation changes in time.</t>
  </si>
  <si>
    <t>and the course in time (0-60 sec) using 6 larger sub bands.</t>
  </si>
  <si>
    <t>Orientation and ellipticity of a SSTV signal on 14MHz.</t>
  </si>
  <si>
    <t>Orientation and ellipticity of a digital SSTV signal on 14MHz.</t>
  </si>
  <si>
    <t>2 small orthogonal active receiving loop antennas (1.33 by 1.33 meters)</t>
  </si>
  <si>
    <t>EZNEC results</t>
  </si>
  <si>
    <t>Frequency Selective Fading (FSF) and Multipath Propagation over an Ionospheric Path</t>
  </si>
  <si>
    <t>amplitude</t>
  </si>
  <si>
    <t>delay</t>
  </si>
  <si>
    <t>sec</t>
  </si>
  <si>
    <t>frequency (MHz)</t>
  </si>
  <si>
    <t xml:space="preserve"> = 2*sin(w*t-w*tau/2) * cos(w*tau/2)</t>
  </si>
  <si>
    <t>different path length</t>
  </si>
  <si>
    <t>different propagation speed</t>
  </si>
  <si>
    <r>
      <t xml:space="preserve">In the sheet </t>
    </r>
    <r>
      <rPr>
        <i/>
        <sz val="10"/>
        <rFont val="Arial"/>
        <family val="2"/>
      </rPr>
      <t>calculation_polarisation</t>
    </r>
    <r>
      <rPr>
        <sz val="10"/>
        <rFont val="Arial"/>
        <family val="0"/>
      </rPr>
      <t xml:space="preserve"> a phase difference is used in the calculations.</t>
    </r>
  </si>
  <si>
    <t>X and O propagation is different:</t>
  </si>
  <si>
    <t>The linear polarized transmitted signal is split into X and O mode.</t>
  </si>
  <si>
    <t>Fading calculation for 2 paths:</t>
  </si>
  <si>
    <t>90 degrees phase difference makes circular polarisation.</t>
  </si>
  <si>
    <t>+/-90 degrees equals X or O, left or right hand.</t>
  </si>
  <si>
    <t>0/180 degrees results in linear polarisation with 90 degrees orientation difference.</t>
  </si>
  <si>
    <t>e.g. PSK32 using 2 antennas, 2 receivers and software printing 2 lines.</t>
  </si>
  <si>
    <t>or running the software program 2 in parallel.</t>
  </si>
  <si>
    <t>X or O</t>
  </si>
  <si>
    <t>same orientation</t>
  </si>
  <si>
    <t>O</t>
  </si>
  <si>
    <t>X</t>
  </si>
  <si>
    <t>number of paths</t>
  </si>
  <si>
    <t>effective</t>
  </si>
  <si>
    <t>First path</t>
  </si>
  <si>
    <t>Second path</t>
  </si>
  <si>
    <t>linear, constant orientation</t>
  </si>
  <si>
    <t>stable ellipticity</t>
  </si>
  <si>
    <t>different orientation (e.g. 90 degrees)</t>
  </si>
  <si>
    <t>coarse</t>
  </si>
  <si>
    <t>fine</t>
  </si>
  <si>
    <t>phase difference is w*tau = 2 * pi * frequency * tau</t>
  </si>
  <si>
    <t>In handbooks implicity linear polarised signals are assumed and a linear polarised receiving antenna.</t>
  </si>
  <si>
    <t>Amplitudes, phases and polarisations have to suit the polarisation of the antenna in order to cancel as a signal on the antenna.</t>
  </si>
  <si>
    <t>Each path has its own propagation properties.</t>
  </si>
  <si>
    <t>A different path means different attenuation and different delay.</t>
  </si>
  <si>
    <t>X and O same att. and same delay</t>
  </si>
  <si>
    <t>In the next table the multipath signals are added taking this frequency dependent phase difference into account.</t>
  </si>
  <si>
    <t>FD = Frequency Dependent</t>
  </si>
  <si>
    <t>Note:</t>
  </si>
  <si>
    <r>
      <t xml:space="preserve">A difference in propagation delay results in a </t>
    </r>
    <r>
      <rPr>
        <b/>
        <sz val="10"/>
        <rFont val="Arial"/>
        <family val="2"/>
      </rPr>
      <t>frequency dependent phase difference</t>
    </r>
    <r>
      <rPr>
        <sz val="10"/>
        <rFont val="Arial"/>
        <family val="0"/>
      </rPr>
      <t>.</t>
    </r>
  </si>
  <si>
    <t>Complete frequency selective cancelation/fading is only possible when the sum of the multipath signals equals zero.</t>
  </si>
  <si>
    <t>delays will wander (drift) over time</t>
  </si>
  <si>
    <t>See: QST December 2010, "Gimme an X, Gimme an O", by Eric Nichols KL7AJ</t>
  </si>
  <si>
    <r>
      <t xml:space="preserve">This results in a </t>
    </r>
    <r>
      <rPr>
        <b/>
        <sz val="10"/>
        <rFont val="Arial"/>
        <family val="2"/>
      </rPr>
      <t>frequency dependent orientation angle</t>
    </r>
    <r>
      <rPr>
        <sz val="10"/>
        <rFont val="Arial"/>
        <family val="2"/>
      </rPr>
      <t xml:space="preserve"> over the audio band.</t>
    </r>
  </si>
  <si>
    <t>(linear polarisation)</t>
  </si>
  <si>
    <t>drift over entire range</t>
  </si>
  <si>
    <t>can result in circular polarisation</t>
  </si>
  <si>
    <t>X and O polarisation in the audio band</t>
  </si>
  <si>
    <t>case</t>
  </si>
  <si>
    <t>result wanders between case 4 and 5</t>
  </si>
  <si>
    <t>X and O same att. and delay XtoO=tauXO1</t>
  </si>
  <si>
    <t>X and O same att. and delay XtoO=tauXO2</t>
  </si>
  <si>
    <t>This is not very likely to be a stable situation.</t>
  </si>
  <si>
    <t>polarisation remains O</t>
  </si>
  <si>
    <t>polarisation remains X</t>
  </si>
  <si>
    <r>
      <t>FDP</t>
    </r>
    <r>
      <rPr>
        <sz val="10"/>
        <color indexed="10"/>
        <rFont val="Arial"/>
        <family val="2"/>
      </rPr>
      <t xml:space="preserve"> is increasingly relevant for modes with a smaller bandwidth like CW, PSK32 etc.</t>
    </r>
  </si>
  <si>
    <t>Showing Frequency Dependent Polarisation in the audio band (0-4kHz)</t>
  </si>
  <si>
    <t>Polarisation Diversity is about Frequency Dependent Polarisation and Polarisation Mismatch.</t>
  </si>
  <si>
    <t>Polarisation Diversity can resolve fading only when the amplitude of the total received signal is not cancelled (see e.g. case 4).</t>
  </si>
  <si>
    <t>second path orientation drifts</t>
  </si>
  <si>
    <t>first and second path orientation drifts</t>
  </si>
  <si>
    <t>the audio band, drift over entire range</t>
  </si>
  <si>
    <t>large delay</t>
  </si>
  <si>
    <t>small delay</t>
  </si>
  <si>
    <t>orientation</t>
  </si>
  <si>
    <t>amplitude only</t>
  </si>
  <si>
    <t>orientation and ellipticity</t>
  </si>
  <si>
    <t>amplitude  only</t>
  </si>
  <si>
    <t>X: amplitude only</t>
  </si>
  <si>
    <t>O: stable</t>
  </si>
  <si>
    <t>sum: orientation and ellipticity</t>
  </si>
  <si>
    <r>
      <t>blue</t>
    </r>
    <r>
      <rPr>
        <i/>
        <sz val="10"/>
        <rFont val="Arial"/>
        <family val="2"/>
      </rPr>
      <t xml:space="preserve"> = more likely</t>
    </r>
  </si>
  <si>
    <t>km</t>
  </si>
  <si>
    <t>As a resulting of this the polarisation can also drift between linear, X and O.</t>
  </si>
  <si>
    <t>multipath delay difference = tau seconds</t>
  </si>
  <si>
    <t>distance difference indication</t>
  </si>
  <si>
    <t>delay difference</t>
  </si>
  <si>
    <t>Not only delays can drift, but also the amplitudes of X and O can drift independently.</t>
  </si>
  <si>
    <t>Propagation delay difference between first and second path = tau12</t>
  </si>
  <si>
    <t>Propagation delay difference between X and O = tauXO</t>
  </si>
  <si>
    <t>multipath delay difference (tau) = 1msec gives dips at every 1000Hz</t>
  </si>
  <si>
    <t>delays are a result of distance and propagation speed</t>
  </si>
  <si>
    <t>Remarks</t>
  </si>
  <si>
    <t>A delay difference within a single path is normally smaller than the delay difference between two different paths.</t>
  </si>
  <si>
    <t>A delay difference over a short distance is normally smaller than the delay difference over a large distance (DX).</t>
  </si>
  <si>
    <t>phase difference</t>
  </si>
  <si>
    <t>frequency</t>
  </si>
  <si>
    <t>What counts is the resulting Signal to Noise ratio.</t>
  </si>
  <si>
    <t>This is not always the case (e.g. on 160 or 80 meters).</t>
  </si>
  <si>
    <t>Most of the time, during longer periods, elliptical (X or O) polarised signal are received,</t>
  </si>
  <si>
    <t>because most of the time X and O experience not exactly the same attenuation.</t>
  </si>
  <si>
    <t>Consequence when using a single linear polarised RX antenna:</t>
  </si>
  <si>
    <t>Also the 0dB will not often be available.</t>
  </si>
  <si>
    <t>Consequence when using a single circular polarised RX antenna:</t>
  </si>
  <si>
    <t>Conclusion</t>
  </si>
  <si>
    <t>even usable at low azimuth angles (10 degrees)</t>
  </si>
  <si>
    <t>provided that the loops are placed at relative low height (2 meters)</t>
  </si>
  <si>
    <t>2 orthogonal small active receiving loops (1.33m by 1.33m) show a good omnidirectional circular polarised radiation pattern</t>
  </si>
  <si>
    <t>phase difference between both sources set to 90 degrees.</t>
  </si>
  <si>
    <t>Using the FFT again we can subdivide the audio band into small sub bands</t>
  </si>
  <si>
    <t>see also the sheet: screen_shots</t>
  </si>
  <si>
    <t>direction of arrival (DOA) from the signals influences the measurement</t>
  </si>
  <si>
    <t>Circular is also possible as a result of a reduced H/V component and at the same</t>
  </si>
  <si>
    <t>time an elliptical polarisation and a 180 degree phase difference between O and X.</t>
  </si>
  <si>
    <t>This will not be a very stable situation.</t>
  </si>
  <si>
    <t>When only the X or O wave is received, the resulting orientation is very sensitive for reduction of the H or V component.</t>
  </si>
  <si>
    <t>3)</t>
  </si>
  <si>
    <t>4)</t>
  </si>
  <si>
    <t>5)</t>
  </si>
  <si>
    <t>The (in-)stability of the polarisation is well visualised</t>
  </si>
  <si>
    <t>The degree of ellipticity and the actual orientation are less reliable measured.</t>
  </si>
  <si>
    <t>The measured orientation does not represent the actual orientation, because the</t>
  </si>
  <si>
    <t>6)</t>
  </si>
  <si>
    <t>The course (variation) over frequence and time is well visualised (FDP)</t>
  </si>
  <si>
    <t>Measured linear polarisation is in all cases actual also linear polarisation</t>
  </si>
  <si>
    <t>A measured stable orientation can be a result of a reduced H/V component and only the X or O wave.</t>
  </si>
  <si>
    <t>A measured lower ellipticity can be a result of a reduced H/V component</t>
  </si>
  <si>
    <t>The sign of the measured ellipticity is correct</t>
  </si>
  <si>
    <t>Measured perfect circular is not automatically always actual perfect circular.</t>
  </si>
  <si>
    <t>Only when the DOA is known, the actual orientation can be calculated/estimated.</t>
  </si>
  <si>
    <r>
      <t xml:space="preserve">A difference in propagation delay results in a </t>
    </r>
    <r>
      <rPr>
        <b/>
        <sz val="10"/>
        <color indexed="10"/>
        <rFont val="Arial"/>
        <family val="0"/>
      </rPr>
      <t>frequency dependent phase difference</t>
    </r>
    <r>
      <rPr>
        <sz val="10"/>
        <color indexed="10"/>
        <rFont val="Arial"/>
        <family val="0"/>
      </rPr>
      <t>.</t>
    </r>
  </si>
  <si>
    <r>
      <t xml:space="preserve">This </t>
    </r>
    <r>
      <rPr>
        <b/>
        <sz val="10"/>
        <color indexed="10"/>
        <rFont val="Arial"/>
        <family val="2"/>
      </rPr>
      <t>frequency dependent phase difference</t>
    </r>
    <r>
      <rPr>
        <sz val="10"/>
        <color indexed="10"/>
        <rFont val="Arial"/>
        <family val="2"/>
      </rPr>
      <t xml:space="preserve"> results in a</t>
    </r>
    <r>
      <rPr>
        <b/>
        <sz val="10"/>
        <color indexed="10"/>
        <rFont val="Arial"/>
        <family val="2"/>
      </rPr>
      <t xml:space="preserve"> frequency dependent polarisation </t>
    </r>
    <r>
      <rPr>
        <sz val="10"/>
        <color indexed="10"/>
        <rFont val="Arial"/>
        <family val="2"/>
      </rPr>
      <t>and</t>
    </r>
    <r>
      <rPr>
        <b/>
        <sz val="10"/>
        <color indexed="10"/>
        <rFont val="Arial"/>
        <family val="2"/>
      </rPr>
      <t xml:space="preserve"> frequency dependent amplitude</t>
    </r>
    <r>
      <rPr>
        <sz val="10"/>
        <color indexed="10"/>
        <rFont val="Arial"/>
        <family val="2"/>
      </rPr>
      <t>.</t>
    </r>
  </si>
  <si>
    <t>The sheets can best be read in sequence.</t>
  </si>
  <si>
    <t>I agree with Eric, that the ham radio community wrongly has negleted these aspects of the propagation.</t>
  </si>
  <si>
    <t>Tks to Eric, KL7AJ, I got interested again in the effect of circular polarisation on shortwave.</t>
  </si>
  <si>
    <t>PA0SIM</t>
  </si>
  <si>
    <t>last update</t>
  </si>
  <si>
    <t>polarisation</t>
  </si>
  <si>
    <t>calculation_polarisation</t>
  </si>
  <si>
    <t>ellipticity_orientation</t>
  </si>
  <si>
    <t>FDP</t>
  </si>
  <si>
    <t>FSF</t>
  </si>
  <si>
    <t>cpol_ant</t>
  </si>
  <si>
    <t>measuring_setup</t>
  </si>
  <si>
    <t>screen_shots</t>
  </si>
  <si>
    <t>SHEET</t>
  </si>
  <si>
    <t>Only small antennas like (active) small loops and (active) short dipoles can "see" these dips</t>
  </si>
  <si>
    <t>Hypothesis:</t>
  </si>
  <si>
    <t>If this is true, than different antennas can have different sensitivity to fading/FDP</t>
  </si>
  <si>
    <t>TOPIC</t>
  </si>
  <si>
    <t>Note: a dip is a local polarisation mismatch</t>
  </si>
  <si>
    <t>Measuring results examples</t>
  </si>
  <si>
    <t>Introduction to X and O</t>
  </si>
  <si>
    <t>Calculation of polarisation by summing X and O</t>
  </si>
  <si>
    <t>Calculation of ellipticity and orientation</t>
  </si>
  <si>
    <r>
      <t xml:space="preserve">The main conclusions are marked in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>.</t>
    </r>
  </si>
  <si>
    <r>
      <t xml:space="preserve">Signals from different paths arrive from </t>
    </r>
    <r>
      <rPr>
        <b/>
        <sz val="10"/>
        <rFont val="Arial"/>
        <family val="2"/>
      </rPr>
      <t>different</t>
    </r>
    <r>
      <rPr>
        <sz val="10"/>
        <rFont val="Arial"/>
        <family val="0"/>
      </rPr>
      <t xml:space="preserve"> elevation and azimuth angles.</t>
    </r>
  </si>
  <si>
    <t>The resulting interference pattern can show dips over relative small distances.</t>
  </si>
  <si>
    <t>resulting in a more constant readable signal strenght.</t>
  </si>
  <si>
    <t>Measurement setup</t>
  </si>
  <si>
    <t>att. = attenuation</t>
  </si>
  <si>
    <t>In the next sheets I have summarized the different aspects, consequences and conclusions as far as I have learned until now.</t>
  </si>
  <si>
    <r>
      <t xml:space="preserve">The </t>
    </r>
    <r>
      <rPr>
        <b/>
        <sz val="10"/>
        <color indexed="10"/>
        <rFont val="Arial"/>
        <family val="2"/>
      </rPr>
      <t>Frequency Dependent Polarisation</t>
    </r>
    <r>
      <rPr>
        <sz val="10"/>
        <color indexed="10"/>
        <rFont val="Arial"/>
        <family val="2"/>
      </rPr>
      <t xml:space="preserve"> will result in</t>
    </r>
    <r>
      <rPr>
        <b/>
        <sz val="10"/>
        <color indexed="10"/>
        <rFont val="Arial"/>
        <family val="2"/>
      </rPr>
      <t xml:space="preserve"> Frequency Selective Fading</t>
    </r>
    <r>
      <rPr>
        <sz val="10"/>
        <color indexed="10"/>
        <rFont val="Arial"/>
        <family val="2"/>
      </rPr>
      <t xml:space="preserve"> due to </t>
    </r>
    <r>
      <rPr>
        <b/>
        <sz val="10"/>
        <color indexed="10"/>
        <rFont val="Arial"/>
        <family val="2"/>
      </rPr>
      <t>Frequency Dependent Polarisation Mismatch.</t>
    </r>
  </si>
  <si>
    <t>Frequency Dependent Polarisation (FDP) and Frequency Dependent Polarisation Mismatch (FDPM)</t>
  </si>
  <si>
    <t>Both X and O can be stable equally strong (e.g. at 28MHz).</t>
  </si>
  <si>
    <t>A stable O or X is possible (e.g. at 160/80mtr).</t>
  </si>
  <si>
    <t>Larger chance on deep fading by polarisation mismatch.</t>
  </si>
  <si>
    <t>No fading by polarisation mismatch.</t>
  </si>
  <si>
    <t>Regularly and during some time, deep fading by polarisation mismatch,</t>
  </si>
  <si>
    <t>because X and O elliptical polarisation can be regularly the case.</t>
  </si>
  <si>
    <t>Small chance on deep fading by polarisation mismatch, because the signal needs</t>
  </si>
  <si>
    <r>
      <t xml:space="preserve">to be linear polarised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at the same time have the opposite polarisation.</t>
    </r>
  </si>
  <si>
    <t>Circular polarised RX antennas don't always reduce fading, but can also increase fading</t>
  </si>
  <si>
    <t>Characteristics of the received signal</t>
  </si>
  <si>
    <t>Average -3dB signal to noise ratio</t>
  </si>
  <si>
    <t>Lower (-6dB) signal to noise ratio</t>
  </si>
  <si>
    <t>-3dB signal to noise ratio</t>
  </si>
  <si>
    <t>Orientation will drift.</t>
  </si>
  <si>
    <t>see also the sheets FDP and diversity</t>
  </si>
  <si>
    <t>Using single antennas</t>
  </si>
  <si>
    <t>single_ant</t>
  </si>
  <si>
    <t>Only if the characteristics of the propagation are well known, one can benifit from transmitting/receiving only X or O.</t>
  </si>
  <si>
    <t>Directivity and multipath fading</t>
  </si>
  <si>
    <t>A reduction of multipath fading can be achieved by increasing directivity.</t>
  </si>
  <si>
    <t>Directivity not only in azimuth, but, may be more important, also in elevation.</t>
  </si>
  <si>
    <t>Using intended or unintended circular polarised antennas</t>
  </si>
  <si>
    <t>Measuring setup using 2 K2's and DSP</t>
  </si>
  <si>
    <t>So directivity not only reduces the amount of received noise, but also reduces fading.</t>
  </si>
  <si>
    <t>If you don't know the characteristics of the propagation, a linear antenna is the best choice.</t>
  </si>
  <si>
    <t>Antenna size and FDP/fading</t>
  </si>
  <si>
    <t>Delay difference between paths increases with increasing distance between stations.</t>
  </si>
  <si>
    <t>Directivity does not help for case 2 (sheet FDP) "single" path X and O.</t>
  </si>
  <si>
    <t>So the location of the dips are also frequency dependent even for case 2</t>
  </si>
  <si>
    <t>Large antennas average the interference pattern, reducing the chance on deep fading and</t>
  </si>
  <si>
    <t>This will increasingly be noticable using modes with smaller bandwidth e.g. CW.</t>
  </si>
  <si>
    <t>Using single antennas and FDP</t>
  </si>
  <si>
    <r>
      <t xml:space="preserve">even </t>
    </r>
    <r>
      <rPr>
        <b/>
        <i/>
        <sz val="10"/>
        <color indexed="10"/>
        <rFont val="Arial"/>
        <family val="2"/>
      </rPr>
      <t>beverages</t>
    </r>
    <r>
      <rPr>
        <i/>
        <sz val="10"/>
        <color indexed="10"/>
        <rFont val="Arial"/>
        <family val="2"/>
      </rPr>
      <t xml:space="preserve"> show unintended elliptical polarisation</t>
    </r>
  </si>
  <si>
    <t>Could be an example of case 11 with a large delay difference (sheet FDP)</t>
  </si>
  <si>
    <t>Linear or circular RX/TX antenna: best choice depending on propagation characteristics and can be different for each band and distance.</t>
  </si>
  <si>
    <t>Basics Frequency Selective Fading (FSF) and Multipath Propagation over an Ionospheric Path</t>
  </si>
  <si>
    <t>Back to Notes</t>
  </si>
  <si>
    <t>After building the measurement setup and doing some measurements I needed to make an overview for myself.</t>
  </si>
  <si>
    <t>http://www.phys.hawaii.edu/~anita/new/papers/militaryHandbook/polariza.pdf</t>
  </si>
  <si>
    <t>http://www.rsgb.org/spectrumforum/hf/pdf/mcw_G0IJZ_irst2009_final_paper.pdf</t>
  </si>
  <si>
    <t>http://mysite.ncnetwork.net/k9la/Polarization.pdf</t>
  </si>
  <si>
    <t>www.worldradiomagazine.com/wro_issues/2010/WRO_1210_16-27.pdf</t>
  </si>
  <si>
    <t>See also:</t>
  </si>
  <si>
    <t>Reminder:</t>
  </si>
  <si>
    <t>For RX circular diversity only two orthogonal linear polarised antennas are needed (two orthogonal loops/dipoles/beams/etc.).</t>
  </si>
  <si>
    <t>Using two phase coherent receivers, the X and O can be composed in DSP.</t>
  </si>
  <si>
    <t>In this way it also very easy to switch between diversity using H/V and using X/O.</t>
  </si>
  <si>
    <t>phaseh = atan(amph2*sin(pdh)/(amph1+amph2*cos(pdh))) - pi/2 =</t>
  </si>
  <si>
    <t>phase h component antenna A and correct for pi/2 again</t>
  </si>
  <si>
    <t>X and O are presumed circular polarized</t>
  </si>
  <si>
    <t>When the received signal is linear polarised, a circular receiving antenna will reduce fading.</t>
  </si>
  <si>
    <t>Assumption: all antennas have equal gain</t>
  </si>
  <si>
    <t>X and O mode present</t>
  </si>
  <si>
    <r>
      <t>best case</t>
    </r>
    <r>
      <rPr>
        <sz val="10"/>
        <rFont val="Arial"/>
        <family val="0"/>
      </rPr>
      <t xml:space="preserve"> all power, average -3dB</t>
    </r>
  </si>
  <si>
    <t>as reference</t>
  </si>
  <si>
    <t>average</t>
  </si>
  <si>
    <t>qsb/fading</t>
  </si>
  <si>
    <t>FDP/FSF</t>
  </si>
  <si>
    <t>only O mode</t>
  </si>
  <si>
    <t>Polarisation Diversity and Signal to Noise ratio</t>
  </si>
  <si>
    <t>SN-diversity</t>
  </si>
  <si>
    <t>-3dB in O wave and -3dB pol. mismatch</t>
  </si>
  <si>
    <r>
      <t>multiple</t>
    </r>
    <r>
      <rPr>
        <sz val="10"/>
        <color indexed="60"/>
        <rFont val="Arial"/>
        <family val="0"/>
      </rPr>
      <t xml:space="preserve"> full swing FD variation over</t>
    </r>
  </si>
  <si>
    <r>
      <t>small</t>
    </r>
    <r>
      <rPr>
        <sz val="10"/>
        <color indexed="60"/>
        <rFont val="Arial"/>
        <family val="0"/>
      </rPr>
      <t xml:space="preserve"> FD variation over the audio band</t>
    </r>
  </si>
  <si>
    <t>Presuming the same antennas can be used for circular polarisation</t>
  </si>
  <si>
    <r>
      <t>always</t>
    </r>
    <r>
      <rPr>
        <sz val="10"/>
        <rFont val="Arial"/>
        <family val="0"/>
      </rPr>
      <t xml:space="preserve"> half power (pol. mismatch)</t>
    </r>
  </si>
  <si>
    <t>4 november 2012</t>
  </si>
  <si>
    <t>Ellipticity of the X and O mode signals depends on the angle between the direction of propagation and the earth magnetic field.</t>
  </si>
  <si>
    <t>NM7M The Big Gun's Guide to Low-Band Propagation</t>
  </si>
  <si>
    <t>See:</t>
  </si>
  <si>
    <t>And equally the other way around, a circular polarized signal can be thought of the sum of two orthogonal linear polarized signals shifted 90 degrees.</t>
  </si>
  <si>
    <t>A linear polarized signal can be thought of the sum of a left and a right hand circular polarized signal</t>
  </si>
  <si>
    <t>Because the amplitudes and the path length/delay of the X and O mode will vary/drift in time independently</t>
  </si>
  <si>
    <t>the received orientation and ellipticity will vary/drift over time and frequency.</t>
  </si>
  <si>
    <t>In the calculations in this EXCEL sheets X and O are presumed circular.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</si>
</sst>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0000"/>
    <numFmt numFmtId="179" formatCode="0.0000"/>
    <numFmt numFmtId="180" formatCode="0.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E+00"/>
    <numFmt numFmtId="187" formatCode="0.000E+00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  <numFmt numFmtId="192" formatCode="##0.00E+0"/>
  </numFmts>
  <fonts count="2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53"/>
      <name val="Arial"/>
      <family val="2"/>
    </font>
    <font>
      <i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0"/>
    </font>
    <font>
      <sz val="10"/>
      <color indexed="12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60"/>
      <name val="Arial"/>
      <family val="0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Alignment="1" quotePrefix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16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8" fillId="0" borderId="7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6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/>
    </xf>
    <xf numFmtId="0" fontId="20" fillId="0" borderId="0" xfId="0" applyFont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1" xfId="0" applyFont="1" applyBorder="1" applyAlignment="1">
      <alignment horizontal="right"/>
    </xf>
    <xf numFmtId="2" fontId="0" fillId="0" borderId="3" xfId="0" applyNumberFormat="1" applyBorder="1" applyAlignment="1">
      <alignment/>
    </xf>
    <xf numFmtId="0" fontId="20" fillId="0" borderId="6" xfId="0" applyFont="1" applyBorder="1" applyAlignment="1">
      <alignment horizontal="right"/>
    </xf>
    <xf numFmtId="2" fontId="0" fillId="0" borderId="8" xfId="0" applyNumberForma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 quotePrefix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21" fillId="0" borderId="0" xfId="0" applyFont="1" applyAlignment="1">
      <alignment/>
    </xf>
    <xf numFmtId="0" fontId="22" fillId="0" borderId="17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23" fillId="0" borderId="16" xfId="0" applyFont="1" applyBorder="1" applyAlignment="1">
      <alignment/>
    </xf>
    <xf numFmtId="192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15" fontId="0" fillId="0" borderId="0" xfId="0" applyNumberFormat="1" applyAlignment="1" quotePrefix="1">
      <alignment/>
    </xf>
    <xf numFmtId="0" fontId="3" fillId="0" borderId="2" xfId="16" applyBorder="1" applyAlignment="1">
      <alignment horizontal="center"/>
    </xf>
    <xf numFmtId="0" fontId="3" fillId="0" borderId="32" xfId="16" applyBorder="1" applyAlignment="1">
      <alignment horizontal="center"/>
    </xf>
    <xf numFmtId="0" fontId="3" fillId="0" borderId="0" xfId="16" applyBorder="1" applyAlignment="1">
      <alignment horizontal="right"/>
    </xf>
    <xf numFmtId="0" fontId="3" fillId="0" borderId="9" xfId="16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16" applyBorder="1" applyAlignment="1">
      <alignment horizontal="center"/>
    </xf>
    <xf numFmtId="0" fontId="3" fillId="0" borderId="9" xfId="16" applyBorder="1" applyAlignment="1">
      <alignment horizontal="center"/>
    </xf>
    <xf numFmtId="0" fontId="0" fillId="0" borderId="0" xfId="0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Antenna signals A and B = polarisation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55"/>
          <c:w val="0.94"/>
          <c:h val="0.8725"/>
        </c:manualLayout>
      </c:layout>
      <c:scatterChart>
        <c:scatterStyle val="line"/>
        <c:varyColors val="0"/>
        <c:ser>
          <c:idx val="0"/>
          <c:order val="0"/>
          <c:tx>
            <c:strRef>
              <c:f>calculation_polarisation!$L$3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calculation_polarisation!$K$4:$K$184</c:f>
              <c:numCache/>
            </c:numRef>
          </c:xVal>
          <c:yVal>
            <c:numRef>
              <c:f>calculation_polarisation!$L$4:$L$184</c:f>
              <c:numCache/>
            </c:numRef>
          </c:yVal>
          <c:smooth val="0"/>
        </c:ser>
        <c:axId val="66259359"/>
        <c:axId val="59463320"/>
      </c:scatterChart>
      <c:valAx>
        <c:axId val="66259359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crossAx val="59463320"/>
        <c:crosses val="autoZero"/>
        <c:crossBetween val="midCat"/>
        <c:dispUnits/>
      </c:valAx>
      <c:valAx>
        <c:axId val="59463320"/>
        <c:scaling>
          <c:orientation val="minMax"/>
          <c:max val="2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59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Antenna signals A and B in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825"/>
          <c:w val="0.938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calculation_polarisation!$K$3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calculation_polarisation!$K$4:$K$184</c:f>
              <c:numCache/>
            </c:numRef>
          </c:val>
          <c:smooth val="0"/>
        </c:ser>
        <c:ser>
          <c:idx val="1"/>
          <c:order val="1"/>
          <c:tx>
            <c:strRef>
              <c:f>calculation_polarisation!$L$3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calculation_polarisation!$L$4:$L$184</c:f>
              <c:numCache/>
            </c:numRef>
          </c:val>
          <c:smooth val="0"/>
        </c:ser>
        <c:axId val="65407833"/>
        <c:axId val="51799586"/>
      </c:lineChart>
      <c:catAx>
        <c:axId val="65407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99586"/>
        <c:crosses val="autoZero"/>
        <c:auto val="1"/>
        <c:lblOffset val="100"/>
        <c:tickLblSkip val="30"/>
        <c:tickMarkSkip val="30"/>
        <c:noMultiLvlLbl val="0"/>
      </c:catAx>
      <c:valAx>
        <c:axId val="51799586"/>
        <c:scaling>
          <c:orientation val="minMax"/>
          <c:max val="2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07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2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Combined pos and neg circular signals in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865"/>
          <c:w val="0.9415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calculation_polarisation!$Q$3</c:f>
              <c:strCache>
                <c:ptCount val="1"/>
                <c:pt idx="0">
                  <c:v>cpos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calculation_polarisation!$Q$4:$Q$184</c:f>
              <c:numCache/>
            </c:numRef>
          </c:val>
          <c:smooth val="0"/>
        </c:ser>
        <c:ser>
          <c:idx val="1"/>
          <c:order val="1"/>
          <c:tx>
            <c:strRef>
              <c:f>calculation_polarisation!$R$3</c:f>
              <c:strCache>
                <c:ptCount val="1"/>
                <c:pt idx="0">
                  <c:v>cneg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calculation_polarisation!$R$4:$R$184</c:f>
              <c:numCache/>
            </c:numRef>
          </c:val>
          <c:smooth val="0"/>
        </c:ser>
        <c:axId val="63543091"/>
        <c:axId val="35016908"/>
      </c:lineChart>
      <c:catAx>
        <c:axId val="6354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16908"/>
        <c:crosses val="autoZero"/>
        <c:auto val="1"/>
        <c:lblOffset val="100"/>
        <c:tickLblSkip val="30"/>
        <c:tickMarkSkip val="30"/>
        <c:noMultiLvlLbl val="0"/>
      </c:catAx>
      <c:valAx>
        <c:axId val="35016908"/>
        <c:scaling>
          <c:orientation val="minMax"/>
          <c:max val="2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43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2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075"/>
          <c:w val="0.96575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FSF!$T$4</c:f>
              <c:strCache>
                <c:ptCount val="1"/>
                <c:pt idx="0">
                  <c:v>phase difference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FSF!$S$5:$S$30</c:f>
              <c:numCache/>
            </c:numRef>
          </c:xVal>
          <c:yVal>
            <c:numRef>
              <c:f>FSF!$T$5:$T$30</c:f>
              <c:numCache/>
            </c:numRef>
          </c:yVal>
          <c:smooth val="0"/>
        </c:ser>
        <c:ser>
          <c:idx val="1"/>
          <c:order val="1"/>
          <c:tx>
            <c:strRef>
              <c:f>FSF!$U$4</c:f>
              <c:strCache>
                <c:ptCount val="1"/>
                <c:pt idx="0">
                  <c:v>amplitude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FSF!$S$5:$S$30</c:f>
              <c:numCache/>
            </c:numRef>
          </c:xVal>
          <c:yVal>
            <c:numRef>
              <c:f>FSF!$U$5:$U$30</c:f>
              <c:numCache/>
            </c:numRef>
          </c:yVal>
          <c:smooth val="0"/>
        </c:ser>
        <c:axId val="46716717"/>
        <c:axId val="17797270"/>
      </c:scatterChart>
      <c:valAx>
        <c:axId val="4671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25400">
            <a:solidFill/>
          </a:ln>
        </c:spPr>
        <c:crossAx val="17797270"/>
        <c:crosses val="autoZero"/>
        <c:crossBetween val="midCat"/>
        <c:dispUnits/>
      </c:valAx>
      <c:valAx>
        <c:axId val="17797270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phase (rad) and 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6716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0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</xdr:row>
      <xdr:rowOff>133350</xdr:rowOff>
    </xdr:from>
    <xdr:to>
      <xdr:col>9</xdr:col>
      <xdr:colOff>485775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933700" y="619125"/>
        <a:ext cx="32575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114300</xdr:colOff>
      <xdr:row>1</xdr:row>
      <xdr:rowOff>76200</xdr:rowOff>
    </xdr:from>
    <xdr:to>
      <xdr:col>3</xdr:col>
      <xdr:colOff>428625</xdr:colOff>
      <xdr:row>3</xdr:row>
      <xdr:rowOff>133350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238125"/>
          <a:ext cx="314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</xdr:row>
      <xdr:rowOff>114300</xdr:rowOff>
    </xdr:from>
    <xdr:to>
      <xdr:col>3</xdr:col>
      <xdr:colOff>428625</xdr:colOff>
      <xdr:row>7</xdr:row>
      <xdr:rowOff>9525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762000"/>
          <a:ext cx="314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7</xdr:row>
      <xdr:rowOff>95250</xdr:rowOff>
    </xdr:from>
    <xdr:to>
      <xdr:col>3</xdr:col>
      <xdr:colOff>428625</xdr:colOff>
      <xdr:row>9</xdr:row>
      <xdr:rowOff>152400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228725"/>
          <a:ext cx="314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23</xdr:row>
      <xdr:rowOff>38100</xdr:rowOff>
    </xdr:from>
    <xdr:to>
      <xdr:col>11</xdr:col>
      <xdr:colOff>19050</xdr:colOff>
      <xdr:row>39</xdr:row>
      <xdr:rowOff>0</xdr:rowOff>
    </xdr:to>
    <xdr:graphicFrame>
      <xdr:nvGraphicFramePr>
        <xdr:cNvPr id="5" name="Chart 6"/>
        <xdr:cNvGraphicFramePr/>
      </xdr:nvGraphicFramePr>
      <xdr:xfrm>
        <a:off x="2933700" y="3819525"/>
        <a:ext cx="397192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38100</xdr:colOff>
      <xdr:row>23</xdr:row>
      <xdr:rowOff>38100</xdr:rowOff>
    </xdr:from>
    <xdr:to>
      <xdr:col>17</xdr:col>
      <xdr:colOff>466725</xdr:colOff>
      <xdr:row>39</xdr:row>
      <xdr:rowOff>0</xdr:rowOff>
    </xdr:to>
    <xdr:graphicFrame>
      <xdr:nvGraphicFramePr>
        <xdr:cNvPr id="6" name="Chart 7"/>
        <xdr:cNvGraphicFramePr/>
      </xdr:nvGraphicFramePr>
      <xdr:xfrm>
        <a:off x="6924675" y="3819525"/>
        <a:ext cx="39719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114300</xdr:colOff>
      <xdr:row>10</xdr:row>
      <xdr:rowOff>95250</xdr:rowOff>
    </xdr:from>
    <xdr:to>
      <xdr:col>3</xdr:col>
      <xdr:colOff>428625</xdr:colOff>
      <xdr:row>12</xdr:row>
      <xdr:rowOff>152400</xdr:rowOff>
    </xdr:to>
    <xdr:pic>
      <xdr:nvPicPr>
        <xdr:cNvPr id="7" name="Spin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714500"/>
          <a:ext cx="314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1</xdr:row>
      <xdr:rowOff>95250</xdr:rowOff>
    </xdr:from>
    <xdr:to>
      <xdr:col>12</xdr:col>
      <xdr:colOff>238125</xdr:colOff>
      <xdr:row>15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257175"/>
          <a:ext cx="2543175" cy="2266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2</xdr:row>
      <xdr:rowOff>19050</xdr:rowOff>
    </xdr:from>
    <xdr:to>
      <xdr:col>17</xdr:col>
      <xdr:colOff>466725</xdr:colOff>
      <xdr:row>19</xdr:row>
      <xdr:rowOff>38100</xdr:rowOff>
    </xdr:to>
    <xdr:graphicFrame>
      <xdr:nvGraphicFramePr>
        <xdr:cNvPr id="1" name="Chart 2"/>
        <xdr:cNvGraphicFramePr/>
      </xdr:nvGraphicFramePr>
      <xdr:xfrm>
        <a:off x="6886575" y="342900"/>
        <a:ext cx="4010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133350</xdr:colOff>
      <xdr:row>6</xdr:row>
      <xdr:rowOff>85725</xdr:rowOff>
    </xdr:from>
    <xdr:to>
      <xdr:col>8</xdr:col>
      <xdr:colOff>495300</xdr:colOff>
      <xdr:row>10</xdr:row>
      <xdr:rowOff>95250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057275"/>
          <a:ext cx="361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6</xdr:row>
      <xdr:rowOff>85725</xdr:rowOff>
    </xdr:from>
    <xdr:to>
      <xdr:col>9</xdr:col>
      <xdr:colOff>495300</xdr:colOff>
      <xdr:row>10</xdr:row>
      <xdr:rowOff>95250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1057275"/>
          <a:ext cx="361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6</xdr:row>
      <xdr:rowOff>85725</xdr:rowOff>
    </xdr:from>
    <xdr:to>
      <xdr:col>10</xdr:col>
      <xdr:colOff>495300</xdr:colOff>
      <xdr:row>10</xdr:row>
      <xdr:rowOff>95250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1057275"/>
          <a:ext cx="361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6</xdr:row>
      <xdr:rowOff>38100</xdr:rowOff>
    </xdr:from>
    <xdr:to>
      <xdr:col>23</xdr:col>
      <xdr:colOff>390525</xdr:colOff>
      <xdr:row>17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09650"/>
          <a:ext cx="4000500" cy="1838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47625</xdr:colOff>
      <xdr:row>21</xdr:row>
      <xdr:rowOff>47625</xdr:rowOff>
    </xdr:from>
    <xdr:to>
      <xdr:col>23</xdr:col>
      <xdr:colOff>390525</xdr:colOff>
      <xdr:row>32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3448050"/>
          <a:ext cx="4000500" cy="1838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190500</xdr:colOff>
      <xdr:row>2</xdr:row>
      <xdr:rowOff>0</xdr:rowOff>
    </xdr:from>
    <xdr:to>
      <xdr:col>15</xdr:col>
      <xdr:colOff>438150</xdr:colOff>
      <xdr:row>18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0" y="323850"/>
          <a:ext cx="3295650" cy="2619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</xdr:row>
      <xdr:rowOff>142875</xdr:rowOff>
    </xdr:from>
    <xdr:to>
      <xdr:col>9</xdr:col>
      <xdr:colOff>285750</xdr:colOff>
      <xdr:row>24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90575"/>
          <a:ext cx="56292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</xdr:row>
      <xdr:rowOff>123825</xdr:rowOff>
    </xdr:from>
    <xdr:to>
      <xdr:col>10</xdr:col>
      <xdr:colOff>447675</xdr:colOff>
      <xdr:row>98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305425"/>
          <a:ext cx="6381750" cy="1057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32</xdr:row>
      <xdr:rowOff>123825</xdr:rowOff>
    </xdr:from>
    <xdr:to>
      <xdr:col>21</xdr:col>
      <xdr:colOff>400050</xdr:colOff>
      <xdr:row>98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9900" y="5305425"/>
          <a:ext cx="6381750" cy="1057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ys.hawaii.edu/~anita/new/papers/militaryHandbook/polariza.pdf" TargetMode="External" /><Relationship Id="rId2" Type="http://schemas.openxmlformats.org/officeDocument/2006/relationships/hyperlink" Target="http://www.rsgb.org/spectrumforum/hf/pdf/mcw_G0IJZ_irst2009_final_paper.pdf" TargetMode="External" /><Relationship Id="rId3" Type="http://schemas.openxmlformats.org/officeDocument/2006/relationships/hyperlink" Target="http://mysite.ncnetwork.net/k9la/Polarization.pdf" TargetMode="External" /><Relationship Id="rId4" Type="http://schemas.openxmlformats.org/officeDocument/2006/relationships/hyperlink" Target="http://www.worldradiomagazine.com/wro_issues/2010/WRO_1210_16-27.pdf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a0sim.nl/Hardware.htm" TargetMode="External" /><Relationship Id="rId2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yplace.frontier.com/~k9la/html/160m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pie.org/x32373.xml" TargetMode="External" /><Relationship Id="rId2" Type="http://schemas.openxmlformats.org/officeDocument/2006/relationships/hyperlink" Target="http://www.wordiq.com/definition/Polarization" TargetMode="External" /><Relationship Id="rId3" Type="http://schemas.openxmlformats.org/officeDocument/2006/relationships/hyperlink" Target="http://www.ccrs.nrcan.gc.ca/glossary/index_e.php?id=3081" TargetMode="External" /><Relationship Id="rId4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s.qrz.com/showthread.php?186359-H.F.-turnstile-antennas-for-NVIS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3:O30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28125" style="0" bestFit="1" customWidth="1"/>
  </cols>
  <sheetData>
    <row r="3" spans="1:10" ht="12.75">
      <c r="A3" t="s">
        <v>338</v>
      </c>
      <c r="J3" s="64" t="s">
        <v>256</v>
      </c>
    </row>
    <row r="5" ht="12.75">
      <c r="A5" t="s">
        <v>405</v>
      </c>
    </row>
    <row r="6" ht="12.75">
      <c r="A6" t="s">
        <v>365</v>
      </c>
    </row>
    <row r="7" spans="1:15" ht="12.75">
      <c r="A7" s="25" t="s">
        <v>337</v>
      </c>
      <c r="O7" t="s">
        <v>410</v>
      </c>
    </row>
    <row r="8" ht="12.75">
      <c r="O8" s="24" t="s">
        <v>406</v>
      </c>
    </row>
    <row r="9" ht="12.75">
      <c r="O9" s="24" t="s">
        <v>407</v>
      </c>
    </row>
    <row r="10" spans="1:15" ht="12.75">
      <c r="A10" t="s">
        <v>339</v>
      </c>
      <c r="B10" t="s">
        <v>340</v>
      </c>
      <c r="O10" s="24" t="s">
        <v>408</v>
      </c>
    </row>
    <row r="11" spans="2:15" ht="12.75">
      <c r="B11" s="110" t="s">
        <v>434</v>
      </c>
      <c r="O11" s="24" t="s">
        <v>409</v>
      </c>
    </row>
    <row r="18" spans="1:14" ht="13.5" thickBot="1">
      <c r="A18" t="s">
        <v>336</v>
      </c>
      <c r="E18" s="116" t="s">
        <v>349</v>
      </c>
      <c r="F18" s="117"/>
      <c r="G18" s="115" t="s">
        <v>353</v>
      </c>
      <c r="H18" s="116"/>
      <c r="I18" s="17"/>
      <c r="J18" s="17"/>
      <c r="K18" s="17"/>
      <c r="L18" s="17"/>
      <c r="M18" s="17"/>
      <c r="N18" s="17"/>
    </row>
    <row r="19" spans="5:7" ht="13.5" thickTop="1">
      <c r="E19" s="111" t="s">
        <v>341</v>
      </c>
      <c r="F19" s="112"/>
      <c r="G19" t="s">
        <v>356</v>
      </c>
    </row>
    <row r="20" spans="4:7" ht="12.75">
      <c r="D20" s="113" t="s">
        <v>342</v>
      </c>
      <c r="E20" s="113"/>
      <c r="F20" s="114"/>
      <c r="G20" t="s">
        <v>357</v>
      </c>
    </row>
    <row r="21" spans="5:7" ht="12.75">
      <c r="E21" s="118" t="s">
        <v>343</v>
      </c>
      <c r="F21" s="119"/>
      <c r="G21" t="s">
        <v>358</v>
      </c>
    </row>
    <row r="22" spans="5:7" ht="12.75">
      <c r="E22" s="118" t="s">
        <v>345</v>
      </c>
      <c r="F22" s="119"/>
      <c r="G22" t="s">
        <v>403</v>
      </c>
    </row>
    <row r="23" spans="5:7" ht="12.75">
      <c r="E23" s="118" t="s">
        <v>344</v>
      </c>
      <c r="F23" s="119"/>
      <c r="G23" t="s">
        <v>367</v>
      </c>
    </row>
    <row r="24" spans="5:7" ht="12.75">
      <c r="E24" s="118" t="s">
        <v>428</v>
      </c>
      <c r="F24" s="119"/>
      <c r="G24" t="s">
        <v>427</v>
      </c>
    </row>
    <row r="25" spans="5:7" ht="12.75">
      <c r="E25" s="118" t="s">
        <v>384</v>
      </c>
      <c r="F25" s="119"/>
      <c r="G25" t="s">
        <v>399</v>
      </c>
    </row>
    <row r="26" spans="5:7" ht="12.75">
      <c r="E26" s="118" t="s">
        <v>346</v>
      </c>
      <c r="F26" s="119"/>
      <c r="G26" t="s">
        <v>389</v>
      </c>
    </row>
    <row r="27" spans="5:7" ht="12.75">
      <c r="E27" s="118" t="s">
        <v>347</v>
      </c>
      <c r="F27" s="119"/>
      <c r="G27" t="s">
        <v>390</v>
      </c>
    </row>
    <row r="28" spans="5:7" ht="12.75">
      <c r="E28" s="118" t="s">
        <v>348</v>
      </c>
      <c r="F28" s="119"/>
      <c r="G28" t="s">
        <v>355</v>
      </c>
    </row>
    <row r="30" ht="12.75">
      <c r="G30" t="s">
        <v>359</v>
      </c>
    </row>
  </sheetData>
  <mergeCells count="12">
    <mergeCell ref="E26:F26"/>
    <mergeCell ref="E27:F27"/>
    <mergeCell ref="E28:F28"/>
    <mergeCell ref="E21:F21"/>
    <mergeCell ref="E22:F22"/>
    <mergeCell ref="E23:F23"/>
    <mergeCell ref="E24:F24"/>
    <mergeCell ref="E25:F25"/>
    <mergeCell ref="E19:F19"/>
    <mergeCell ref="D20:F20"/>
    <mergeCell ref="G18:H18"/>
    <mergeCell ref="E18:F18"/>
  </mergeCells>
  <hyperlinks>
    <hyperlink ref="E19:F19" location="polarisation!A1" display="polarisation"/>
    <hyperlink ref="D20:F20" location="calculation_polarisation!A1" display="calculation_polarisation"/>
    <hyperlink ref="E21:F21" location="ellipticity_orientation!A1" display="ellipticity_orientation"/>
    <hyperlink ref="E22:F22" location="FSF!A1" display="FSF"/>
    <hyperlink ref="E23:F23" location="FDP!A1" display="FDP"/>
    <hyperlink ref="E24:F24" location="'SN-diversity'!A1" display="SN-diversity"/>
    <hyperlink ref="E25:F25" location="single_ant!A1" display="single_ant"/>
    <hyperlink ref="E26:F26" location="cpol_ant!A1" display="cpol_ant"/>
    <hyperlink ref="E27:F27" location="measurement_setup!A1" display="measuring_setup"/>
    <hyperlink ref="E28:F28" location="'screen shots'!A1" display="screen_shots"/>
    <hyperlink ref="O8" r:id="rId1" display="http://www.phys.hawaii.edu/~anita/new/papers/militaryHandbook/polariza.pdf"/>
    <hyperlink ref="O9" r:id="rId2" display="http://www.rsgb.org/spectrumforum/hf/pdf/mcw_G0IJZ_irst2009_final_paper.pdf"/>
    <hyperlink ref="O10" r:id="rId3" display="http://mysite.ncnetwork.net/k9la/Polarization.pdf"/>
    <hyperlink ref="O11" r:id="rId4" display="www.worldradiomagazine.com/wro_issues/2010/WRO_1210_16-27.pdf"/>
  </hyperlinks>
  <printOptions/>
  <pageMargins left="0.75" right="0.75" top="1" bottom="1" header="0.5" footer="0.5"/>
  <pageSetup horizontalDpi="600" verticalDpi="600" orientation="portrait" paperSize="9"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5"/>
  <dimension ref="A1:R57"/>
  <sheetViews>
    <sheetView workbookViewId="0" topLeftCell="A1">
      <selection activeCell="A1" sqref="A1"/>
    </sheetView>
  </sheetViews>
  <sheetFormatPr defaultColWidth="9.140625" defaultRowHeight="12.75"/>
  <sheetData>
    <row r="1" spans="1:17" ht="12.75">
      <c r="A1" s="24" t="s">
        <v>404</v>
      </c>
      <c r="Q1" s="22" t="s">
        <v>213</v>
      </c>
    </row>
    <row r="2" spans="1:17" ht="12.75">
      <c r="A2" s="8" t="s">
        <v>363</v>
      </c>
      <c r="Q2" t="s">
        <v>311</v>
      </c>
    </row>
    <row r="3" ht="12.75">
      <c r="Q3" t="s">
        <v>309</v>
      </c>
    </row>
    <row r="4" spans="1:17" ht="12.75">
      <c r="A4" t="s">
        <v>190</v>
      </c>
      <c r="E4" s="24" t="s">
        <v>163</v>
      </c>
      <c r="Q4" t="s">
        <v>310</v>
      </c>
    </row>
    <row r="5" ht="12.75">
      <c r="A5" t="s">
        <v>212</v>
      </c>
    </row>
    <row r="7" spans="1:17" ht="12.75">
      <c r="A7" t="s">
        <v>90</v>
      </c>
      <c r="Q7" s="27" t="s">
        <v>180</v>
      </c>
    </row>
    <row r="8" ht="12.75">
      <c r="A8" t="s">
        <v>166</v>
      </c>
    </row>
    <row r="9" ht="12.75">
      <c r="A9" t="s">
        <v>192</v>
      </c>
    </row>
    <row r="11" ht="12.75">
      <c r="A11" t="s">
        <v>313</v>
      </c>
    </row>
    <row r="12" ht="12.75">
      <c r="A12" t="s">
        <v>92</v>
      </c>
    </row>
    <row r="13" ht="12.75">
      <c r="A13" t="s">
        <v>93</v>
      </c>
    </row>
    <row r="14" ht="12.75">
      <c r="A14" t="s">
        <v>191</v>
      </c>
    </row>
    <row r="16" ht="12.75">
      <c r="A16" t="s">
        <v>164</v>
      </c>
    </row>
    <row r="17" ht="12.75">
      <c r="A17" t="s">
        <v>91</v>
      </c>
    </row>
    <row r="18" ht="12.75">
      <c r="A18" s="46" t="s">
        <v>94</v>
      </c>
    </row>
    <row r="19" ht="12.75">
      <c r="R19" t="s">
        <v>312</v>
      </c>
    </row>
    <row r="21" spans="1:10" ht="12.75">
      <c r="A21" t="s">
        <v>165</v>
      </c>
      <c r="I21" s="23" t="s">
        <v>131</v>
      </c>
      <c r="J21" s="23" t="s">
        <v>132</v>
      </c>
    </row>
    <row r="22" spans="1:17" ht="12.75">
      <c r="A22" t="s">
        <v>133</v>
      </c>
      <c r="I22">
        <v>1</v>
      </c>
      <c r="J22" s="23" t="s">
        <v>125</v>
      </c>
      <c r="Q22" s="27" t="s">
        <v>181</v>
      </c>
    </row>
    <row r="23" spans="1:10" ht="12.75">
      <c r="A23" s="25" t="s">
        <v>314</v>
      </c>
      <c r="I23">
        <v>2</v>
      </c>
      <c r="J23" s="23" t="s">
        <v>126</v>
      </c>
    </row>
    <row r="24" spans="9:10" ht="12.75">
      <c r="I24">
        <v>3</v>
      </c>
      <c r="J24" s="23" t="s">
        <v>127</v>
      </c>
    </row>
    <row r="25" spans="9:10" ht="12.75">
      <c r="I25">
        <v>4</v>
      </c>
      <c r="J25" s="23" t="s">
        <v>128</v>
      </c>
    </row>
    <row r="26" spans="9:10" ht="12.75">
      <c r="I26">
        <v>5</v>
      </c>
      <c r="J26" s="23" t="s">
        <v>129</v>
      </c>
    </row>
    <row r="27" spans="9:10" ht="12.75">
      <c r="I27">
        <v>6</v>
      </c>
      <c r="J27" s="23" t="s">
        <v>130</v>
      </c>
    </row>
    <row r="28" ht="12.75">
      <c r="A28" s="47" t="s">
        <v>53</v>
      </c>
    </row>
    <row r="29" spans="1:2" ht="12.75">
      <c r="A29" s="23" t="s">
        <v>78</v>
      </c>
      <c r="B29" s="65" t="s">
        <v>325</v>
      </c>
    </row>
    <row r="30" spans="1:2" ht="12.75">
      <c r="A30" s="23"/>
      <c r="B30" s="65" t="s">
        <v>315</v>
      </c>
    </row>
    <row r="31" spans="1:2" ht="12.75">
      <c r="A31" s="23"/>
      <c r="B31" s="65" t="s">
        <v>333</v>
      </c>
    </row>
    <row r="32" spans="1:2" ht="12.75">
      <c r="A32" s="23"/>
      <c r="B32" s="65"/>
    </row>
    <row r="33" spans="1:2" ht="12.75">
      <c r="A33" s="23" t="s">
        <v>79</v>
      </c>
      <c r="B33" s="65" t="s">
        <v>328</v>
      </c>
    </row>
    <row r="34" spans="1:2" ht="12.75">
      <c r="A34" s="23"/>
      <c r="B34" s="65"/>
    </row>
    <row r="35" spans="1:2" ht="12.75">
      <c r="A35" s="23" t="s">
        <v>320</v>
      </c>
      <c r="B35" s="65" t="s">
        <v>332</v>
      </c>
    </row>
    <row r="36" spans="1:2" ht="12.75">
      <c r="A36" s="23"/>
      <c r="B36" s="65" t="s">
        <v>316</v>
      </c>
    </row>
    <row r="37" spans="1:2" ht="12.75">
      <c r="A37" s="23"/>
      <c r="B37" s="65" t="s">
        <v>317</v>
      </c>
    </row>
    <row r="38" spans="1:2" ht="12.75">
      <c r="A38" s="23"/>
      <c r="B38" s="65" t="s">
        <v>318</v>
      </c>
    </row>
    <row r="39" spans="1:2" ht="12.75">
      <c r="A39" s="23"/>
      <c r="B39" s="65"/>
    </row>
    <row r="40" spans="1:2" ht="12.75">
      <c r="A40" s="23" t="s">
        <v>321</v>
      </c>
      <c r="B40" s="65" t="s">
        <v>329</v>
      </c>
    </row>
    <row r="41" spans="1:2" ht="12.75">
      <c r="A41" s="23"/>
      <c r="B41" s="65" t="s">
        <v>319</v>
      </c>
    </row>
    <row r="42" spans="1:2" ht="12.75">
      <c r="A42" s="23"/>
      <c r="B42" s="65"/>
    </row>
    <row r="43" spans="1:2" ht="12.75">
      <c r="A43" s="23" t="s">
        <v>322</v>
      </c>
      <c r="B43" s="65" t="s">
        <v>330</v>
      </c>
    </row>
    <row r="44" ht="12.75">
      <c r="A44" s="7"/>
    </row>
    <row r="45" spans="1:2" ht="12.75">
      <c r="A45" s="23" t="s">
        <v>326</v>
      </c>
      <c r="B45" s="65" t="s">
        <v>331</v>
      </c>
    </row>
    <row r="49" ht="12.75">
      <c r="A49" s="48" t="s">
        <v>308</v>
      </c>
    </row>
    <row r="50" ht="12.75">
      <c r="B50" s="47" t="s">
        <v>323</v>
      </c>
    </row>
    <row r="51" spans="1:2" ht="12.75">
      <c r="A51" s="7"/>
      <c r="B51" s="47" t="s">
        <v>327</v>
      </c>
    </row>
    <row r="52" ht="12.75">
      <c r="B52" s="47" t="s">
        <v>324</v>
      </c>
    </row>
    <row r="55" ht="12.75">
      <c r="L55" s="21"/>
    </row>
    <row r="56" ht="12.75">
      <c r="L56" s="7"/>
    </row>
    <row r="57" ht="12.75">
      <c r="L57" s="21"/>
    </row>
  </sheetData>
  <hyperlinks>
    <hyperlink ref="E4" r:id="rId1" display="http://www.pa0sim.nl/Hardware.htm"/>
    <hyperlink ref="A1" location="Notes!A1" display="Back to Notes"/>
  </hyperlinks>
  <printOptions/>
  <pageMargins left="0.75" right="0.75" top="1" bottom="1" header="0.5" footer="0.5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6"/>
  <dimension ref="A1:M32"/>
  <sheetViews>
    <sheetView workbookViewId="0" topLeftCell="A4">
      <selection activeCell="A1" sqref="A1"/>
    </sheetView>
  </sheetViews>
  <sheetFormatPr defaultColWidth="9.140625" defaultRowHeight="12.75"/>
  <sheetData>
    <row r="1" ht="12.75">
      <c r="A1" s="24" t="s">
        <v>404</v>
      </c>
    </row>
    <row r="2" ht="12.75">
      <c r="B2" t="s">
        <v>210</v>
      </c>
    </row>
    <row r="3" ht="12.75">
      <c r="B3" t="s">
        <v>270</v>
      </c>
    </row>
    <row r="4" ht="12.75">
      <c r="B4" t="s">
        <v>401</v>
      </c>
    </row>
    <row r="28" ht="12.75">
      <c r="M28" t="s">
        <v>211</v>
      </c>
    </row>
    <row r="29" ht="12.75">
      <c r="M29" t="s">
        <v>206</v>
      </c>
    </row>
    <row r="30" spans="2:13" ht="12.75">
      <c r="B30" t="s">
        <v>211</v>
      </c>
      <c r="M30" t="s">
        <v>209</v>
      </c>
    </row>
    <row r="31" spans="2:13" ht="12.75">
      <c r="B31" t="s">
        <v>206</v>
      </c>
      <c r="M31" t="s">
        <v>208</v>
      </c>
    </row>
    <row r="32" spans="2:13" ht="12.75">
      <c r="B32" t="s">
        <v>209</v>
      </c>
      <c r="M32" t="s">
        <v>207</v>
      </c>
    </row>
  </sheetData>
  <hyperlinks>
    <hyperlink ref="A1" location="Notes!A1" display="Back to Notes"/>
  </hyperlink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9"/>
  <sheetViews>
    <sheetView workbookViewId="0" topLeftCell="A1">
      <selection activeCell="A26" sqref="A26"/>
    </sheetView>
  </sheetViews>
  <sheetFormatPr defaultColWidth="9.140625" defaultRowHeight="12.75"/>
  <sheetData>
    <row r="1" ht="12.75">
      <c r="A1" s="24" t="s">
        <v>404</v>
      </c>
    </row>
    <row r="2" spans="1:8" ht="12.75">
      <c r="A2" s="8" t="s">
        <v>224</v>
      </c>
      <c r="H2" s="64" t="s">
        <v>256</v>
      </c>
    </row>
    <row r="3" ht="12.75">
      <c r="A3" s="8" t="s">
        <v>223</v>
      </c>
    </row>
    <row r="4" ht="12.75">
      <c r="B4" t="s">
        <v>48</v>
      </c>
    </row>
    <row r="5" ht="12.75">
      <c r="B5" t="s">
        <v>49</v>
      </c>
    </row>
    <row r="6" ht="12.75">
      <c r="B6" t="s">
        <v>220</v>
      </c>
    </row>
    <row r="7" ht="12.75">
      <c r="B7" t="s">
        <v>221</v>
      </c>
    </row>
    <row r="9" ht="12.75">
      <c r="A9" s="8" t="s">
        <v>51</v>
      </c>
    </row>
    <row r="10" ht="12.75">
      <c r="B10" t="s">
        <v>50</v>
      </c>
    </row>
    <row r="11" ht="12.75">
      <c r="B11" t="s">
        <v>52</v>
      </c>
    </row>
    <row r="13" ht="12.75">
      <c r="A13" s="47" t="s">
        <v>440</v>
      </c>
    </row>
    <row r="14" ht="12.75">
      <c r="A14" s="47" t="s">
        <v>441</v>
      </c>
    </row>
    <row r="15" ht="12.75">
      <c r="A15" s="47" t="s">
        <v>205</v>
      </c>
    </row>
    <row r="16" ht="12.75">
      <c r="A16" s="47" t="s">
        <v>59</v>
      </c>
    </row>
    <row r="17" ht="12.75">
      <c r="A17" s="47" t="s">
        <v>204</v>
      </c>
    </row>
    <row r="20" ht="12.75">
      <c r="A20" s="47" t="s">
        <v>439</v>
      </c>
    </row>
    <row r="21" ht="12.75">
      <c r="A21" s="47" t="s">
        <v>438</v>
      </c>
    </row>
    <row r="24" ht="12.75">
      <c r="A24" s="47" t="s">
        <v>435</v>
      </c>
    </row>
    <row r="25" spans="1:2" ht="12.75">
      <c r="A25" t="s">
        <v>437</v>
      </c>
      <c r="B25" s="24" t="s">
        <v>436</v>
      </c>
    </row>
    <row r="26" ht="12.75">
      <c r="A26" s="47" t="s">
        <v>442</v>
      </c>
    </row>
    <row r="31" ht="12.75">
      <c r="A31" s="7"/>
    </row>
    <row r="32" ht="12.75">
      <c r="A32" s="7"/>
    </row>
    <row r="33" ht="12.75">
      <c r="A33" s="7"/>
    </row>
    <row r="34" ht="12.75">
      <c r="A34" s="22"/>
    </row>
    <row r="38" ht="12.75">
      <c r="A38" s="7"/>
    </row>
    <row r="39" ht="12.75">
      <c r="A39" s="22"/>
    </row>
    <row r="40" ht="12.75">
      <c r="A40" s="21"/>
    </row>
    <row r="41" ht="12.75">
      <c r="A41" s="7"/>
    </row>
    <row r="42" ht="12.75">
      <c r="A42" s="21"/>
    </row>
    <row r="49" ht="12.75">
      <c r="L49" s="9"/>
    </row>
  </sheetData>
  <hyperlinks>
    <hyperlink ref="A1" location="Notes!A1" display="Back to Notes"/>
    <hyperlink ref="B25" r:id="rId1" display="NM7M The Big Gun's Guide to Low-Band Propagation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184"/>
  <sheetViews>
    <sheetView workbookViewId="0" topLeftCell="A1">
      <selection activeCell="B1" sqref="B1"/>
    </sheetView>
  </sheetViews>
  <sheetFormatPr defaultColWidth="9.140625" defaultRowHeight="12.75"/>
  <cols>
    <col min="1" max="1" width="13.28125" style="0" customWidth="1"/>
    <col min="7" max="18" width="8.8515625" style="0" customWidth="1"/>
  </cols>
  <sheetData>
    <row r="1" spans="1:21" ht="12.75">
      <c r="A1" s="24" t="s">
        <v>404</v>
      </c>
      <c r="K1" t="s">
        <v>27</v>
      </c>
      <c r="L1" t="s">
        <v>27</v>
      </c>
      <c r="U1" t="s">
        <v>38</v>
      </c>
    </row>
    <row r="2" spans="1:21" ht="12.75">
      <c r="A2" t="s">
        <v>23</v>
      </c>
      <c r="G2" s="120" t="s">
        <v>3</v>
      </c>
      <c r="H2" s="120"/>
      <c r="I2" s="120" t="s">
        <v>4</v>
      </c>
      <c r="J2" s="120"/>
      <c r="K2" t="s">
        <v>7</v>
      </c>
      <c r="L2" t="s">
        <v>7</v>
      </c>
      <c r="Q2" t="s">
        <v>45</v>
      </c>
      <c r="U2" t="s">
        <v>39</v>
      </c>
    </row>
    <row r="3" spans="1:21" ht="12.75">
      <c r="A3" t="s">
        <v>0</v>
      </c>
      <c r="B3">
        <v>115</v>
      </c>
      <c r="C3" t="s">
        <v>6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15</v>
      </c>
      <c r="L3" s="1" t="s">
        <v>14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1</v>
      </c>
      <c r="R3" s="1" t="s">
        <v>2</v>
      </c>
      <c r="U3" s="1" t="s">
        <v>20</v>
      </c>
    </row>
    <row r="4" spans="2:21" ht="12.75">
      <c r="B4" s="2">
        <f>B3*PI()/180</f>
        <v>2.007128639793479</v>
      </c>
      <c r="C4" t="s">
        <v>5</v>
      </c>
      <c r="G4" s="5">
        <f>$B$12*$B$6*SIN(U4+PI()/2)</f>
        <v>-1</v>
      </c>
      <c r="H4" s="5">
        <f aca="true" t="shared" si="0" ref="H4:H35">$B$6*SIN(U4)</f>
        <v>1.22514845490862E-16</v>
      </c>
      <c r="I4" s="5">
        <f>$B$12*$B$9*SIN(U4-PI()/2+$B$4)</f>
        <v>-0.4014873486536643</v>
      </c>
      <c r="J4" s="5">
        <f aca="true" t="shared" si="1" ref="J4:J35">$B$9*SIN(U4+$B$4)</f>
        <v>-0.8609923976848177</v>
      </c>
      <c r="K4" s="5">
        <f>0.7*(G4+I4)</f>
        <v>-0.9810411440575649</v>
      </c>
      <c r="L4" s="5">
        <f>0.7*(H4+J4)</f>
        <v>-0.6026946783793723</v>
      </c>
      <c r="M4" s="5">
        <f>$B$12*$B$6*SIN(U4+PI()/2+PI()/2)</f>
        <v>-2.45029690981724E-16</v>
      </c>
      <c r="N4" s="5">
        <f>$B$12*$B$9*SIN(U4-PI()/2+$B$4+PI()/2)</f>
        <v>-0.8609923976848177</v>
      </c>
      <c r="O4" s="5">
        <f>$B$12*$B$6*SIN(U4+PI()/2-PI()/2)</f>
        <v>1.22514845490862E-16</v>
      </c>
      <c r="P4" s="5">
        <f>$B$12*$B$9*SIN(U4-PI()/2+$B$4-PI()/2)</f>
        <v>0.8609923976848175</v>
      </c>
      <c r="Q4" s="5">
        <f>0.5*(H4+J4+M4+N4)</f>
        <v>-0.8609923976848177</v>
      </c>
      <c r="R4" s="5">
        <f>0.5*(H4+J4+O4+P4)</f>
        <v>0</v>
      </c>
      <c r="T4">
        <v>0</v>
      </c>
      <c r="U4" s="5">
        <f>PI()-T4*PI()/180</f>
        <v>3.141592653589793</v>
      </c>
    </row>
    <row r="5" spans="1:21" ht="12.75">
      <c r="A5" t="s">
        <v>24</v>
      </c>
      <c r="G5" s="5">
        <f aca="true" t="shared" si="2" ref="G5:G68">$B$12*$B$6*SIN(U5+PI()/2)</f>
        <v>-0.9993908270190958</v>
      </c>
      <c r="H5" s="5">
        <f t="shared" si="0"/>
        <v>0.03489949670250114</v>
      </c>
      <c r="I5" s="5">
        <f aca="true" t="shared" si="3" ref="I5:I68">$B$12*$B$9*SIN(U5-PI()/2+$B$4)</f>
        <v>-0.3711945720648099</v>
      </c>
      <c r="J5" s="5">
        <f t="shared" si="1"/>
        <v>-0.8744796107798184</v>
      </c>
      <c r="K5" s="5">
        <f aca="true" t="shared" si="4" ref="K5:K68">0.7*(G5+I5)</f>
        <v>-0.9594097793587338</v>
      </c>
      <c r="L5" s="5">
        <f aca="true" t="shared" si="5" ref="L5:L68">0.7*(H5+J5)</f>
        <v>-0.587706079854122</v>
      </c>
      <c r="M5" s="5">
        <f aca="true" t="shared" si="6" ref="M5:M68">$B$12*$B$6*SIN(U5+PI()/2+PI()/2)</f>
        <v>-0.034899496702500823</v>
      </c>
      <c r="N5" s="5">
        <f aca="true" t="shared" si="7" ref="N5:N68">$B$12*$B$9*SIN(U5-PI()/2+$B$4+PI()/2)</f>
        <v>-0.8744796107798184</v>
      </c>
      <c r="O5" s="5">
        <f aca="true" t="shared" si="8" ref="O5:O68">$B$12*$B$6*SIN(U5+PI()/2-PI()/2)</f>
        <v>0.0348994967025007</v>
      </c>
      <c r="P5" s="5">
        <f aca="true" t="shared" si="9" ref="P5:P68">$B$12*$B$9*SIN(U5-PI()/2+$B$4-PI()/2)</f>
        <v>0.8744796107798183</v>
      </c>
      <c r="Q5" s="5">
        <f aca="true" t="shared" si="10" ref="Q5:Q68">0.5*(H5+J5+M5+N5)</f>
        <v>-0.8744796107798183</v>
      </c>
      <c r="R5" s="5">
        <f aca="true" t="shared" si="11" ref="R5:R68">0.5*(H5+J5+O5+P5)</f>
        <v>0.034899496702500865</v>
      </c>
      <c r="T5">
        <v>2</v>
      </c>
      <c r="U5" s="5">
        <f aca="true" t="shared" si="12" ref="U5:U68">PI()-T5*PI()/180</f>
        <v>3.1066860685499065</v>
      </c>
    </row>
    <row r="6" spans="1:21" ht="12.75">
      <c r="A6" t="s">
        <v>8</v>
      </c>
      <c r="B6">
        <f>C6/20</f>
        <v>1</v>
      </c>
      <c r="C6" s="3">
        <v>20</v>
      </c>
      <c r="G6" s="5">
        <f t="shared" si="2"/>
        <v>-0.9975640502598242</v>
      </c>
      <c r="H6" s="5">
        <f t="shared" si="0"/>
        <v>0.06975647374412552</v>
      </c>
      <c r="I6" s="5">
        <f t="shared" si="3"/>
        <v>-0.34044955206803496</v>
      </c>
      <c r="J6" s="5">
        <f t="shared" si="1"/>
        <v>-0.8869014051723416</v>
      </c>
      <c r="K6" s="5">
        <f t="shared" si="4"/>
        <v>-0.9366095216295014</v>
      </c>
      <c r="L6" s="5">
        <f t="shared" si="5"/>
        <v>-0.5720014519997513</v>
      </c>
      <c r="M6" s="5">
        <f t="shared" si="6"/>
        <v>-0.06975647374412564</v>
      </c>
      <c r="N6" s="5">
        <f t="shared" si="7"/>
        <v>-0.8869014051723416</v>
      </c>
      <c r="O6" s="5">
        <f t="shared" si="8"/>
        <v>0.06975647374412552</v>
      </c>
      <c r="P6" s="5">
        <f t="shared" si="9"/>
        <v>0.8869014051723417</v>
      </c>
      <c r="Q6" s="5">
        <f t="shared" si="10"/>
        <v>-0.8869014051723416</v>
      </c>
      <c r="R6" s="5">
        <f t="shared" si="11"/>
        <v>0.06975647374412558</v>
      </c>
      <c r="T6">
        <v>4</v>
      </c>
      <c r="U6" s="5">
        <f t="shared" si="12"/>
        <v>3.07177948351002</v>
      </c>
    </row>
    <row r="7" spans="7:21" ht="12.75">
      <c r="G7" s="5">
        <f t="shared" si="2"/>
        <v>-0.9945218953682733</v>
      </c>
      <c r="H7" s="5">
        <f t="shared" si="0"/>
        <v>0.10452846326765373</v>
      </c>
      <c r="I7" s="5">
        <f t="shared" si="3"/>
        <v>-0.30928974673429854</v>
      </c>
      <c r="J7" s="5">
        <f t="shared" si="1"/>
        <v>-0.8982426468193511</v>
      </c>
      <c r="K7" s="5">
        <f t="shared" si="4"/>
        <v>-0.9126681494718002</v>
      </c>
      <c r="L7" s="5">
        <f t="shared" si="5"/>
        <v>-0.5555999284861881</v>
      </c>
      <c r="M7" s="5">
        <f t="shared" si="6"/>
        <v>-0.1045284632676543</v>
      </c>
      <c r="N7" s="5">
        <f t="shared" si="7"/>
        <v>-0.8982426468193511</v>
      </c>
      <c r="O7" s="5">
        <f t="shared" si="8"/>
        <v>0.10452846326765418</v>
      </c>
      <c r="P7" s="5">
        <f t="shared" si="9"/>
        <v>0.898242646819351</v>
      </c>
      <c r="Q7" s="5">
        <f t="shared" si="10"/>
        <v>-0.8982426468193514</v>
      </c>
      <c r="R7" s="5">
        <f t="shared" si="11"/>
        <v>0.10452846326765391</v>
      </c>
      <c r="T7">
        <v>6</v>
      </c>
      <c r="U7" s="5">
        <f t="shared" si="12"/>
        <v>3.036872898470133</v>
      </c>
    </row>
    <row r="8" spans="1:21" ht="12.75">
      <c r="A8" t="s">
        <v>25</v>
      </c>
      <c r="G8" s="5">
        <f t="shared" si="2"/>
        <v>-0.9902680687415703</v>
      </c>
      <c r="H8" s="5">
        <f t="shared" si="0"/>
        <v>0.13917310096006574</v>
      </c>
      <c r="I8" s="5">
        <f t="shared" si="3"/>
        <v>-0.27775311948659953</v>
      </c>
      <c r="J8" s="5">
        <f t="shared" si="1"/>
        <v>-0.908489518164884</v>
      </c>
      <c r="K8" s="5">
        <f t="shared" si="4"/>
        <v>-0.8876148317597188</v>
      </c>
      <c r="L8" s="5">
        <f t="shared" si="5"/>
        <v>-0.5385214920433727</v>
      </c>
      <c r="M8" s="5">
        <f t="shared" si="6"/>
        <v>-0.13917310096006588</v>
      </c>
      <c r="N8" s="5">
        <f t="shared" si="7"/>
        <v>-0.908489518164884</v>
      </c>
      <c r="O8" s="5">
        <f t="shared" si="8"/>
        <v>0.13917310096006574</v>
      </c>
      <c r="P8" s="5">
        <f t="shared" si="9"/>
        <v>0.9084895181648838</v>
      </c>
      <c r="Q8" s="5">
        <f t="shared" si="10"/>
        <v>-0.908489518164884</v>
      </c>
      <c r="R8" s="5">
        <f t="shared" si="11"/>
        <v>0.13917310096006563</v>
      </c>
      <c r="T8">
        <v>8</v>
      </c>
      <c r="U8" s="5">
        <f t="shared" si="12"/>
        <v>3.0019663134302466</v>
      </c>
    </row>
    <row r="9" spans="1:21" ht="12.75">
      <c r="A9" t="s">
        <v>9</v>
      </c>
      <c r="B9">
        <f>C9/20</f>
        <v>0.95</v>
      </c>
      <c r="C9" s="4">
        <v>19</v>
      </c>
      <c r="G9" s="5">
        <f t="shared" si="2"/>
        <v>-0.984807753012208</v>
      </c>
      <c r="H9" s="5">
        <f t="shared" si="0"/>
        <v>0.17364817766693028</v>
      </c>
      <c r="I9" s="5">
        <f t="shared" si="3"/>
        <v>-0.24587809284739473</v>
      </c>
      <c r="J9" s="5">
        <f t="shared" si="1"/>
        <v>-0.917629534974615</v>
      </c>
      <c r="K9" s="5">
        <f t="shared" si="4"/>
        <v>-0.8614800921017219</v>
      </c>
      <c r="L9" s="5">
        <f t="shared" si="5"/>
        <v>-0.5207869501153792</v>
      </c>
      <c r="M9" s="5">
        <f t="shared" si="6"/>
        <v>-0.1736481776669304</v>
      </c>
      <c r="N9" s="5">
        <f t="shared" si="7"/>
        <v>-0.917629534974615</v>
      </c>
      <c r="O9" s="5">
        <f t="shared" si="8"/>
        <v>0.17364817766693028</v>
      </c>
      <c r="P9" s="5">
        <f t="shared" si="9"/>
        <v>0.9176295349746149</v>
      </c>
      <c r="Q9" s="5">
        <f t="shared" si="10"/>
        <v>-0.9176295349746151</v>
      </c>
      <c r="R9" s="5">
        <f t="shared" si="11"/>
        <v>0.17364817766693025</v>
      </c>
      <c r="T9">
        <v>10</v>
      </c>
      <c r="U9" s="5">
        <f t="shared" si="12"/>
        <v>2.9670597283903604</v>
      </c>
    </row>
    <row r="10" spans="7:21" ht="12.75">
      <c r="G10" s="5">
        <f t="shared" si="2"/>
        <v>-0.9781476007338057</v>
      </c>
      <c r="H10" s="5">
        <f t="shared" si="0"/>
        <v>0.20791169081775931</v>
      </c>
      <c r="I10" s="5">
        <f t="shared" si="3"/>
        <v>-0.2137035016266717</v>
      </c>
      <c r="J10" s="5">
        <f t="shared" si="1"/>
        <v>-0.9256515615459734</v>
      </c>
      <c r="K10" s="5">
        <f t="shared" si="4"/>
        <v>-0.8342957716523342</v>
      </c>
      <c r="L10" s="5">
        <f t="shared" si="5"/>
        <v>-0.5024179095097498</v>
      </c>
      <c r="M10" s="5">
        <f t="shared" si="6"/>
        <v>-0.20791169081775898</v>
      </c>
      <c r="N10" s="5">
        <f t="shared" si="7"/>
        <v>-0.9256515615459734</v>
      </c>
      <c r="O10" s="5">
        <f t="shared" si="8"/>
        <v>0.20791169081775887</v>
      </c>
      <c r="P10" s="5">
        <f t="shared" si="9"/>
        <v>0.9256515615459734</v>
      </c>
      <c r="Q10" s="5">
        <f t="shared" si="10"/>
        <v>-0.9256515615459733</v>
      </c>
      <c r="R10" s="5">
        <f t="shared" si="11"/>
        <v>0.20791169081775907</v>
      </c>
      <c r="T10">
        <v>12</v>
      </c>
      <c r="U10" s="5">
        <f t="shared" si="12"/>
        <v>2.9321531433504737</v>
      </c>
    </row>
    <row r="11" spans="1:21" ht="12.75">
      <c r="A11" t="s">
        <v>26</v>
      </c>
      <c r="G11" s="5">
        <f t="shared" si="2"/>
        <v>-0.9702957262759965</v>
      </c>
      <c r="H11" s="5">
        <f t="shared" si="0"/>
        <v>0.24192189559966773</v>
      </c>
      <c r="I11" s="5">
        <f t="shared" si="3"/>
        <v>-0.18126854560771746</v>
      </c>
      <c r="J11" s="5">
        <f t="shared" si="1"/>
        <v>-0.9325458242752807</v>
      </c>
      <c r="K11" s="5">
        <f t="shared" si="4"/>
        <v>-0.8060949903185998</v>
      </c>
      <c r="L11" s="5">
        <f t="shared" si="5"/>
        <v>-0.483436750072929</v>
      </c>
      <c r="M11" s="5">
        <f t="shared" si="6"/>
        <v>-0.24192189559966787</v>
      </c>
      <c r="N11" s="5">
        <f t="shared" si="7"/>
        <v>-0.9325458242752807</v>
      </c>
      <c r="O11" s="5">
        <f t="shared" si="8"/>
        <v>0.24192189559966773</v>
      </c>
      <c r="P11" s="5">
        <f t="shared" si="9"/>
        <v>0.9325458242752808</v>
      </c>
      <c r="Q11" s="5">
        <f t="shared" si="10"/>
        <v>-0.9325458242752808</v>
      </c>
      <c r="R11" s="5">
        <f t="shared" si="11"/>
        <v>0.24192189559966776</v>
      </c>
      <c r="T11">
        <v>14</v>
      </c>
      <c r="U11" s="5">
        <f t="shared" si="12"/>
        <v>2.897246558310587</v>
      </c>
    </row>
    <row r="12" spans="1:21" ht="12.75">
      <c r="A12" t="s">
        <v>21</v>
      </c>
      <c r="B12" s="2">
        <f>10^(B13/20)</f>
        <v>1</v>
      </c>
      <c r="C12" s="4">
        <v>0</v>
      </c>
      <c r="G12" s="5">
        <f t="shared" si="2"/>
        <v>-0.9612616959383187</v>
      </c>
      <c r="H12" s="5">
        <f t="shared" si="0"/>
        <v>0.2756373558169992</v>
      </c>
      <c r="I12" s="5">
        <f t="shared" si="3"/>
        <v>-0.14861274178821918</v>
      </c>
      <c r="J12" s="5">
        <f t="shared" si="1"/>
        <v>-0.9383039235653808</v>
      </c>
      <c r="K12" s="5">
        <f t="shared" si="4"/>
        <v>-0.7769121064085766</v>
      </c>
      <c r="L12" s="5">
        <f t="shared" si="5"/>
        <v>-0.4638665974238671</v>
      </c>
      <c r="M12" s="5">
        <f t="shared" si="6"/>
        <v>-0.2756373558169998</v>
      </c>
      <c r="N12" s="5">
        <f t="shared" si="7"/>
        <v>-0.9383039235653808</v>
      </c>
      <c r="O12" s="5">
        <f t="shared" si="8"/>
        <v>0.27563735581699966</v>
      </c>
      <c r="P12" s="5">
        <f t="shared" si="9"/>
        <v>0.9383039235653808</v>
      </c>
      <c r="Q12" s="5">
        <f t="shared" si="10"/>
        <v>-0.9383039235653812</v>
      </c>
      <c r="R12" s="5">
        <f t="shared" si="11"/>
        <v>0.27563735581699944</v>
      </c>
      <c r="T12">
        <v>16</v>
      </c>
      <c r="U12" s="5">
        <f t="shared" si="12"/>
        <v>2.8623399732707004</v>
      </c>
    </row>
    <row r="13" spans="2:21" ht="12.75">
      <c r="B13" s="6">
        <f>-C12</f>
        <v>0</v>
      </c>
      <c r="C13" t="s">
        <v>22</v>
      </c>
      <c r="G13" s="5">
        <f t="shared" si="2"/>
        <v>-0.9510565162951535</v>
      </c>
      <c r="H13" s="5">
        <f t="shared" si="0"/>
        <v>0.3090169943749475</v>
      </c>
      <c r="I13" s="5">
        <f t="shared" si="3"/>
        <v>-0.11577587623488994</v>
      </c>
      <c r="J13" s="5">
        <f t="shared" si="1"/>
        <v>-0.942918844059256</v>
      </c>
      <c r="K13" s="5">
        <f t="shared" si="4"/>
        <v>-0.7467826747710303</v>
      </c>
      <c r="L13" s="5">
        <f t="shared" si="5"/>
        <v>-0.4437312947790159</v>
      </c>
      <c r="M13" s="5">
        <f t="shared" si="6"/>
        <v>-0.3090169943749476</v>
      </c>
      <c r="N13" s="5">
        <f t="shared" si="7"/>
        <v>-0.942918844059256</v>
      </c>
      <c r="O13" s="5">
        <f t="shared" si="8"/>
        <v>0.3090169943749475</v>
      </c>
      <c r="P13" s="5">
        <f t="shared" si="9"/>
        <v>0.942918844059256</v>
      </c>
      <c r="Q13" s="5">
        <f t="shared" si="10"/>
        <v>-0.9429188440592561</v>
      </c>
      <c r="R13" s="5">
        <f t="shared" si="11"/>
        <v>0.30901699437494745</v>
      </c>
      <c r="T13">
        <v>18</v>
      </c>
      <c r="U13" s="5">
        <f t="shared" si="12"/>
        <v>2.827433388230814</v>
      </c>
    </row>
    <row r="14" spans="7:21" ht="12.75">
      <c r="G14" s="5">
        <f t="shared" si="2"/>
        <v>-0.9396926207859084</v>
      </c>
      <c r="H14" s="5">
        <f t="shared" si="0"/>
        <v>0.3420201433256689</v>
      </c>
      <c r="I14" s="5">
        <f t="shared" si="3"/>
        <v>-0.08279795561027505</v>
      </c>
      <c r="J14" s="5">
        <f t="shared" si="1"/>
        <v>-0.9463849631871583</v>
      </c>
      <c r="K14" s="5">
        <f t="shared" si="4"/>
        <v>-0.7157434034773285</v>
      </c>
      <c r="L14" s="5">
        <f t="shared" si="5"/>
        <v>-0.42305537390304254</v>
      </c>
      <c r="M14" s="5">
        <f t="shared" si="6"/>
        <v>-0.3420201433256686</v>
      </c>
      <c r="N14" s="5">
        <f t="shared" si="7"/>
        <v>-0.9463849631871583</v>
      </c>
      <c r="O14" s="5">
        <f t="shared" si="8"/>
        <v>0.3420201433256685</v>
      </c>
      <c r="P14" s="5">
        <f t="shared" si="9"/>
        <v>0.9463849631871583</v>
      </c>
      <c r="Q14" s="5">
        <f t="shared" si="10"/>
        <v>-0.9463849631871581</v>
      </c>
      <c r="R14" s="5">
        <f t="shared" si="11"/>
        <v>0.34202014332566866</v>
      </c>
      <c r="T14">
        <v>20</v>
      </c>
      <c r="U14" s="5">
        <f t="shared" si="12"/>
        <v>2.792526803190927</v>
      </c>
    </row>
    <row r="15" spans="7:21" ht="13.5" thickBot="1">
      <c r="G15" s="5">
        <f t="shared" si="2"/>
        <v>-0.9271838545667873</v>
      </c>
      <c r="H15" s="5">
        <f t="shared" si="0"/>
        <v>0.37460659341591224</v>
      </c>
      <c r="I15" s="5">
        <f t="shared" si="3"/>
        <v>-0.04971915843079638</v>
      </c>
      <c r="J15" s="5">
        <f t="shared" si="1"/>
        <v>-0.9486980580168451</v>
      </c>
      <c r="K15" s="5">
        <f t="shared" si="4"/>
        <v>-0.6838321090983085</v>
      </c>
      <c r="L15" s="5">
        <f t="shared" si="5"/>
        <v>-0.40186402522065306</v>
      </c>
      <c r="M15" s="5">
        <f t="shared" si="6"/>
        <v>-0.37460659341591235</v>
      </c>
      <c r="N15" s="5">
        <f t="shared" si="7"/>
        <v>-0.9486980580168451</v>
      </c>
      <c r="O15" s="5">
        <f t="shared" si="8"/>
        <v>0.37460659341591224</v>
      </c>
      <c r="P15" s="5">
        <f t="shared" si="9"/>
        <v>0.9486980580168451</v>
      </c>
      <c r="Q15" s="5">
        <f t="shared" si="10"/>
        <v>-0.9486980580168453</v>
      </c>
      <c r="R15" s="5">
        <f t="shared" si="11"/>
        <v>0.3746065934159122</v>
      </c>
      <c r="T15">
        <v>22</v>
      </c>
      <c r="U15" s="5">
        <f t="shared" si="12"/>
        <v>2.7576202181510405</v>
      </c>
    </row>
    <row r="16" spans="1:21" ht="13.5" thickTop="1">
      <c r="A16" s="87" t="s">
        <v>109</v>
      </c>
      <c r="B16" s="88">
        <f>ellipticity_orientation!G49</f>
        <v>0.025635408521677488</v>
      </c>
      <c r="G16" s="5">
        <f t="shared" si="2"/>
        <v>-0.9135454576426005</v>
      </c>
      <c r="H16" s="5">
        <f t="shared" si="0"/>
        <v>0.40673664307580043</v>
      </c>
      <c r="I16" s="5">
        <f t="shared" si="3"/>
        <v>-0.01657978611541903</v>
      </c>
      <c r="J16" s="5">
        <f t="shared" si="1"/>
        <v>-0.9498553103985716</v>
      </c>
      <c r="K16" s="5">
        <f t="shared" si="4"/>
        <v>-0.6510876706306137</v>
      </c>
      <c r="L16" s="5">
        <f t="shared" si="5"/>
        <v>-0.38018306712593986</v>
      </c>
      <c r="M16" s="5">
        <f t="shared" si="6"/>
        <v>-0.40673664307580093</v>
      </c>
      <c r="N16" s="5">
        <f t="shared" si="7"/>
        <v>-0.9498553103985716</v>
      </c>
      <c r="O16" s="5">
        <f t="shared" si="8"/>
        <v>0.4067366430758008</v>
      </c>
      <c r="P16" s="5">
        <f t="shared" si="9"/>
        <v>0.9498553103985716</v>
      </c>
      <c r="Q16" s="5">
        <f t="shared" si="10"/>
        <v>-0.9498553103985719</v>
      </c>
      <c r="R16" s="5">
        <f t="shared" si="11"/>
        <v>0.4067366430758006</v>
      </c>
      <c r="T16">
        <v>24</v>
      </c>
      <c r="U16" s="5">
        <f t="shared" si="12"/>
        <v>2.722713633111154</v>
      </c>
    </row>
    <row r="17" spans="1:21" ht="13.5" thickBot="1">
      <c r="A17" s="89" t="s">
        <v>110</v>
      </c>
      <c r="B17" s="90">
        <f>ellipticity_orientation!G51</f>
        <v>0.5672320068981571</v>
      </c>
      <c r="G17" s="5">
        <f t="shared" si="2"/>
        <v>-0.8987940462991668</v>
      </c>
      <c r="H17" s="5">
        <f t="shared" si="0"/>
        <v>0.4383711467890777</v>
      </c>
      <c r="I17" s="5">
        <f t="shared" si="3"/>
        <v>0.016579786115419687</v>
      </c>
      <c r="J17" s="5">
        <f t="shared" si="1"/>
        <v>-0.9498553103985716</v>
      </c>
      <c r="K17" s="5">
        <f t="shared" si="4"/>
        <v>-0.617549982128623</v>
      </c>
      <c r="L17" s="5">
        <f t="shared" si="5"/>
        <v>-0.35803891452664577</v>
      </c>
      <c r="M17" s="5">
        <f t="shared" si="6"/>
        <v>-0.4383711467890778</v>
      </c>
      <c r="N17" s="5">
        <f t="shared" si="7"/>
        <v>-0.9498553103985716</v>
      </c>
      <c r="O17" s="5">
        <f t="shared" si="8"/>
        <v>0.4383711467890777</v>
      </c>
      <c r="P17" s="5">
        <f t="shared" si="9"/>
        <v>0.9498553103985716</v>
      </c>
      <c r="Q17" s="5">
        <f t="shared" si="10"/>
        <v>-0.9498553103985717</v>
      </c>
      <c r="R17" s="5">
        <f t="shared" si="11"/>
        <v>0.4383711467890776</v>
      </c>
      <c r="T17">
        <v>26</v>
      </c>
      <c r="U17" s="5">
        <f t="shared" si="12"/>
        <v>2.6878070480712672</v>
      </c>
    </row>
    <row r="18" spans="7:21" ht="13.5" thickTop="1">
      <c r="G18" s="5">
        <f t="shared" si="2"/>
        <v>-0.882947592858927</v>
      </c>
      <c r="H18" s="5">
        <f t="shared" si="0"/>
        <v>0.4694715627858907</v>
      </c>
      <c r="I18" s="5">
        <f t="shared" si="3"/>
        <v>0.04971915843079661</v>
      </c>
      <c r="J18" s="5">
        <f t="shared" si="1"/>
        <v>-0.9486980580168451</v>
      </c>
      <c r="K18" s="5">
        <f t="shared" si="4"/>
        <v>-0.5832599040996912</v>
      </c>
      <c r="L18" s="5">
        <f t="shared" si="5"/>
        <v>-0.3354585466616681</v>
      </c>
      <c r="M18" s="5">
        <f t="shared" si="6"/>
        <v>-0.4694715627858908</v>
      </c>
      <c r="N18" s="5">
        <f t="shared" si="7"/>
        <v>-0.9486980580168451</v>
      </c>
      <c r="O18" s="5">
        <f t="shared" si="8"/>
        <v>0.4694715627858907</v>
      </c>
      <c r="P18" s="5">
        <f t="shared" si="9"/>
        <v>0.9486980580168451</v>
      </c>
      <c r="Q18" s="5">
        <f t="shared" si="10"/>
        <v>-0.9486980580168451</v>
      </c>
      <c r="R18" s="5">
        <f t="shared" si="11"/>
        <v>0.4694715627858907</v>
      </c>
      <c r="T18">
        <v>28</v>
      </c>
      <c r="U18" s="5">
        <f t="shared" si="12"/>
        <v>2.652900463031381</v>
      </c>
    </row>
    <row r="19" spans="1:21" ht="12.75">
      <c r="A19" s="102" t="s">
        <v>417</v>
      </c>
      <c r="G19" s="5">
        <f t="shared" si="2"/>
        <v>-0.8660254037844388</v>
      </c>
      <c r="H19" s="5">
        <f t="shared" si="0"/>
        <v>0.49999999999999994</v>
      </c>
      <c r="I19" s="5">
        <f t="shared" si="3"/>
        <v>0.08279795561027528</v>
      </c>
      <c r="J19" s="5">
        <f t="shared" si="1"/>
        <v>-0.9463849631871583</v>
      </c>
      <c r="K19" s="5">
        <f t="shared" si="4"/>
        <v>-0.5482592137219144</v>
      </c>
      <c r="L19" s="5">
        <f t="shared" si="5"/>
        <v>-0.3124694742310108</v>
      </c>
      <c r="M19" s="5">
        <f t="shared" si="6"/>
        <v>-0.49999999999999967</v>
      </c>
      <c r="N19" s="5">
        <f t="shared" si="7"/>
        <v>-0.9463849631871583</v>
      </c>
      <c r="O19" s="5">
        <f t="shared" si="8"/>
        <v>0.49999999999999956</v>
      </c>
      <c r="P19" s="5">
        <f t="shared" si="9"/>
        <v>0.9463849631871583</v>
      </c>
      <c r="Q19" s="5">
        <f t="shared" si="10"/>
        <v>-0.9463849631871581</v>
      </c>
      <c r="R19" s="5">
        <f t="shared" si="11"/>
        <v>0.4999999999999998</v>
      </c>
      <c r="T19">
        <v>30</v>
      </c>
      <c r="U19" s="5">
        <f t="shared" si="12"/>
        <v>2.6179938779914944</v>
      </c>
    </row>
    <row r="20" spans="7:21" ht="13.5" thickBot="1">
      <c r="G20" s="5">
        <f t="shared" si="2"/>
        <v>-0.848048096156426</v>
      </c>
      <c r="H20" s="5">
        <f t="shared" si="0"/>
        <v>0.5299192642332049</v>
      </c>
      <c r="I20" s="5">
        <f t="shared" si="3"/>
        <v>0.11577587623489016</v>
      </c>
      <c r="J20" s="5">
        <f t="shared" si="1"/>
        <v>-0.942918844059256</v>
      </c>
      <c r="K20" s="5">
        <f t="shared" si="4"/>
        <v>-0.512590553945075</v>
      </c>
      <c r="L20" s="5">
        <f t="shared" si="5"/>
        <v>-0.28909970587823575</v>
      </c>
      <c r="M20" s="5">
        <f t="shared" si="6"/>
        <v>-0.529919264233205</v>
      </c>
      <c r="N20" s="5">
        <f t="shared" si="7"/>
        <v>-0.942918844059256</v>
      </c>
      <c r="O20" s="5">
        <f t="shared" si="8"/>
        <v>0.5299192642332049</v>
      </c>
      <c r="P20" s="5">
        <f t="shared" si="9"/>
        <v>0.9429188440592559</v>
      </c>
      <c r="Q20" s="5">
        <f t="shared" si="10"/>
        <v>-0.942918844059256</v>
      </c>
      <c r="R20" s="5">
        <f t="shared" si="11"/>
        <v>0.5299192642332049</v>
      </c>
      <c r="T20">
        <v>32</v>
      </c>
      <c r="U20" s="5">
        <f t="shared" si="12"/>
        <v>2.5830872929516078</v>
      </c>
    </row>
    <row r="21" spans="1:21" ht="13.5" thickTop="1">
      <c r="A21" s="10"/>
      <c r="B21" s="11"/>
      <c r="C21" s="12"/>
      <c r="G21" s="5">
        <f t="shared" si="2"/>
        <v>-0.8290375725550414</v>
      </c>
      <c r="H21" s="5">
        <f t="shared" si="0"/>
        <v>0.5591929034707469</v>
      </c>
      <c r="I21" s="5">
        <f t="shared" si="3"/>
        <v>0.14861274178821943</v>
      </c>
      <c r="J21" s="5">
        <f t="shared" si="1"/>
        <v>-0.9383039235653807</v>
      </c>
      <c r="K21" s="5">
        <f t="shared" si="4"/>
        <v>-0.4762973815367753</v>
      </c>
      <c r="L21" s="5">
        <f t="shared" si="5"/>
        <v>-0.26537771406624366</v>
      </c>
      <c r="M21" s="5">
        <f t="shared" si="6"/>
        <v>-0.5591929034707473</v>
      </c>
      <c r="N21" s="5">
        <f t="shared" si="7"/>
        <v>-0.9383039235653807</v>
      </c>
      <c r="O21" s="5">
        <f t="shared" si="8"/>
        <v>0.5591929034707472</v>
      </c>
      <c r="P21" s="5">
        <f t="shared" si="9"/>
        <v>0.9383039235653808</v>
      </c>
      <c r="Q21" s="5">
        <f t="shared" si="10"/>
        <v>-0.938303923565381</v>
      </c>
      <c r="R21" s="5">
        <f t="shared" si="11"/>
        <v>0.5591929034707471</v>
      </c>
      <c r="T21">
        <v>34</v>
      </c>
      <c r="U21" s="5">
        <f t="shared" si="12"/>
        <v>2.548180707911721</v>
      </c>
    </row>
    <row r="22" spans="1:21" ht="12.75">
      <c r="A22" s="19" t="s">
        <v>44</v>
      </c>
      <c r="B22" s="14"/>
      <c r="C22" s="15"/>
      <c r="G22" s="5">
        <f t="shared" si="2"/>
        <v>-0.8090169943749473</v>
      </c>
      <c r="H22" s="5">
        <f t="shared" si="0"/>
        <v>0.5877852522924732</v>
      </c>
      <c r="I22" s="5">
        <f t="shared" si="3"/>
        <v>0.1812685456077177</v>
      </c>
      <c r="J22" s="5">
        <f t="shared" si="1"/>
        <v>-0.9325458242752807</v>
      </c>
      <c r="K22" s="5">
        <f t="shared" si="4"/>
        <v>-0.43942391413706067</v>
      </c>
      <c r="L22" s="5">
        <f t="shared" si="5"/>
        <v>-0.24133240038796516</v>
      </c>
      <c r="M22" s="5">
        <f t="shared" si="6"/>
        <v>-0.5877852522924734</v>
      </c>
      <c r="N22" s="5">
        <f t="shared" si="7"/>
        <v>-0.9325458242752807</v>
      </c>
      <c r="O22" s="5">
        <f t="shared" si="8"/>
        <v>0.5877852522924732</v>
      </c>
      <c r="P22" s="5">
        <f t="shared" si="9"/>
        <v>0.9325458242752808</v>
      </c>
      <c r="Q22" s="5">
        <f t="shared" si="10"/>
        <v>-0.9325458242752807</v>
      </c>
      <c r="R22" s="5">
        <f t="shared" si="11"/>
        <v>0.5877852522924734</v>
      </c>
      <c r="T22">
        <v>36</v>
      </c>
      <c r="U22" s="5">
        <f t="shared" si="12"/>
        <v>2.5132741228718345</v>
      </c>
    </row>
    <row r="23" spans="1:21" ht="12.75">
      <c r="A23" s="13"/>
      <c r="B23" s="14"/>
      <c r="C23" s="15"/>
      <c r="G23" s="5">
        <f t="shared" si="2"/>
        <v>-0.7880107536067221</v>
      </c>
      <c r="H23" s="5">
        <f t="shared" si="0"/>
        <v>0.6156614753256584</v>
      </c>
      <c r="I23" s="5">
        <f t="shared" si="3"/>
        <v>0.21370350162667193</v>
      </c>
      <c r="J23" s="5">
        <f t="shared" si="1"/>
        <v>-0.9256515615459734</v>
      </c>
      <c r="K23" s="5">
        <f t="shared" si="4"/>
        <v>-0.4020150763860351</v>
      </c>
      <c r="L23" s="5">
        <f t="shared" si="5"/>
        <v>-0.21699306035422047</v>
      </c>
      <c r="M23" s="5">
        <f t="shared" si="6"/>
        <v>-0.6156614753256582</v>
      </c>
      <c r="N23" s="5">
        <f t="shared" si="7"/>
        <v>-0.9256515615459734</v>
      </c>
      <c r="O23" s="5">
        <f t="shared" si="8"/>
        <v>0.6156614753256581</v>
      </c>
      <c r="P23" s="5">
        <f t="shared" si="9"/>
        <v>0.9256515615459734</v>
      </c>
      <c r="Q23" s="5">
        <f t="shared" si="10"/>
        <v>-0.9256515615459733</v>
      </c>
      <c r="R23" s="5">
        <f t="shared" si="11"/>
        <v>0.6156614753256582</v>
      </c>
      <c r="T23">
        <v>38</v>
      </c>
      <c r="U23" s="5">
        <f t="shared" si="12"/>
        <v>2.478367537831948</v>
      </c>
    </row>
    <row r="24" spans="1:21" ht="12.75">
      <c r="A24" s="13" t="s">
        <v>3</v>
      </c>
      <c r="B24" s="14"/>
      <c r="C24" s="15"/>
      <c r="G24" s="5">
        <f t="shared" si="2"/>
        <v>-0.7660444431189779</v>
      </c>
      <c r="H24" s="5">
        <f t="shared" si="0"/>
        <v>0.6427876096865395</v>
      </c>
      <c r="I24" s="5">
        <f t="shared" si="3"/>
        <v>0.24587809284739495</v>
      </c>
      <c r="J24" s="5">
        <f t="shared" si="1"/>
        <v>-0.9176295349746149</v>
      </c>
      <c r="K24" s="5">
        <f t="shared" si="4"/>
        <v>-0.36411644519010805</v>
      </c>
      <c r="L24" s="5">
        <f t="shared" si="5"/>
        <v>-0.19238934770165275</v>
      </c>
      <c r="M24" s="5">
        <f t="shared" si="6"/>
        <v>-0.6427876096865396</v>
      </c>
      <c r="N24" s="5">
        <f t="shared" si="7"/>
        <v>-0.9176295349746149</v>
      </c>
      <c r="O24" s="5">
        <f t="shared" si="8"/>
        <v>0.6427876096865395</v>
      </c>
      <c r="P24" s="5">
        <f t="shared" si="9"/>
        <v>0.9176295349746147</v>
      </c>
      <c r="Q24" s="5">
        <f t="shared" si="10"/>
        <v>-0.9176295349746149</v>
      </c>
      <c r="R24" s="5">
        <f t="shared" si="11"/>
        <v>0.6427876096865395</v>
      </c>
      <c r="T24">
        <v>40</v>
      </c>
      <c r="U24" s="5">
        <f t="shared" si="12"/>
        <v>2.443460952792061</v>
      </c>
    </row>
    <row r="25" spans="1:21" ht="12.75">
      <c r="A25" s="13" t="s">
        <v>28</v>
      </c>
      <c r="B25" s="14"/>
      <c r="C25" s="15"/>
      <c r="G25" s="5">
        <f t="shared" si="2"/>
        <v>-0.743144825477394</v>
      </c>
      <c r="H25" s="5">
        <f t="shared" si="0"/>
        <v>0.6691306063588583</v>
      </c>
      <c r="I25" s="5">
        <f t="shared" si="3"/>
        <v>0.2777531194866002</v>
      </c>
      <c r="J25" s="5">
        <f t="shared" si="1"/>
        <v>-0.9084895181648835</v>
      </c>
      <c r="K25" s="5">
        <f t="shared" si="4"/>
        <v>-0.32577419419355563</v>
      </c>
      <c r="L25" s="5">
        <f t="shared" si="5"/>
        <v>-0.16755123826421764</v>
      </c>
      <c r="M25" s="5">
        <f t="shared" si="6"/>
        <v>-0.6691306063588588</v>
      </c>
      <c r="N25" s="5">
        <f t="shared" si="7"/>
        <v>-0.9084895181648835</v>
      </c>
      <c r="O25" s="5">
        <f t="shared" si="8"/>
        <v>0.6691306063588583</v>
      </c>
      <c r="P25" s="5">
        <f t="shared" si="9"/>
        <v>0.9084895181648837</v>
      </c>
      <c r="Q25" s="5">
        <f t="shared" si="10"/>
        <v>-0.9084895181648838</v>
      </c>
      <c r="R25" s="5">
        <f t="shared" si="11"/>
        <v>0.6691306063588585</v>
      </c>
      <c r="T25">
        <v>42</v>
      </c>
      <c r="U25" s="5">
        <f t="shared" si="12"/>
        <v>2.4085543677521746</v>
      </c>
    </row>
    <row r="26" spans="1:21" ht="12.75">
      <c r="A26" s="13" t="s">
        <v>29</v>
      </c>
      <c r="B26" s="14"/>
      <c r="C26" s="15"/>
      <c r="G26" s="5">
        <f t="shared" si="2"/>
        <v>-0.7193398003386509</v>
      </c>
      <c r="H26" s="5">
        <f t="shared" si="0"/>
        <v>0.6946583704589975</v>
      </c>
      <c r="I26" s="5">
        <f t="shared" si="3"/>
        <v>0.30928974673429915</v>
      </c>
      <c r="J26" s="5">
        <f t="shared" si="1"/>
        <v>-0.8982426468193506</v>
      </c>
      <c r="K26" s="5">
        <f t="shared" si="4"/>
        <v>-0.28703503752304615</v>
      </c>
      <c r="L26" s="5">
        <f t="shared" si="5"/>
        <v>-0.14250899345224718</v>
      </c>
      <c r="M26" s="5">
        <f t="shared" si="6"/>
        <v>-0.6946583704589976</v>
      </c>
      <c r="N26" s="5">
        <f t="shared" si="7"/>
        <v>-0.8982426468193506</v>
      </c>
      <c r="O26" s="5">
        <f t="shared" si="8"/>
        <v>0.6946583704589975</v>
      </c>
      <c r="P26" s="5">
        <f t="shared" si="9"/>
        <v>0.8982426468193508</v>
      </c>
      <c r="Q26" s="5">
        <f t="shared" si="10"/>
        <v>-0.8982426468193507</v>
      </c>
      <c r="R26" s="5">
        <f t="shared" si="11"/>
        <v>0.6946583704589976</v>
      </c>
      <c r="T26">
        <v>44</v>
      </c>
      <c r="U26" s="5">
        <f t="shared" si="12"/>
        <v>2.373647782712288</v>
      </c>
    </row>
    <row r="27" spans="1:21" ht="12.75">
      <c r="A27" s="13"/>
      <c r="B27" s="14"/>
      <c r="C27" s="15"/>
      <c r="G27" s="5">
        <f t="shared" si="2"/>
        <v>-0.6946583704589974</v>
      </c>
      <c r="H27" s="5">
        <f t="shared" si="0"/>
        <v>0.7193398003386511</v>
      </c>
      <c r="I27" s="5">
        <f t="shared" si="3"/>
        <v>0.3404495520680352</v>
      </c>
      <c r="J27" s="5">
        <f t="shared" si="1"/>
        <v>-0.8869014051723415</v>
      </c>
      <c r="K27" s="5">
        <f t="shared" si="4"/>
        <v>-0.24794617287367351</v>
      </c>
      <c r="L27" s="5">
        <f t="shared" si="5"/>
        <v>-0.11729312338358329</v>
      </c>
      <c r="M27" s="5">
        <f t="shared" si="6"/>
        <v>-0.7193398003386512</v>
      </c>
      <c r="N27" s="5">
        <f t="shared" si="7"/>
        <v>-0.8869014051723415</v>
      </c>
      <c r="O27" s="5">
        <f t="shared" si="8"/>
        <v>0.7193398003386511</v>
      </c>
      <c r="P27" s="5">
        <f t="shared" si="9"/>
        <v>0.8869014051723416</v>
      </c>
      <c r="Q27" s="5">
        <f t="shared" si="10"/>
        <v>-0.8869014051723416</v>
      </c>
      <c r="R27" s="5">
        <f t="shared" si="11"/>
        <v>0.7193398003386511</v>
      </c>
      <c r="T27">
        <v>46</v>
      </c>
      <c r="U27" s="5">
        <f t="shared" si="12"/>
        <v>2.3387411976724017</v>
      </c>
    </row>
    <row r="28" spans="1:21" ht="12.75">
      <c r="A28" s="13"/>
      <c r="B28" s="14"/>
      <c r="C28" s="15"/>
      <c r="G28" s="5">
        <f t="shared" si="2"/>
        <v>-0.6691306063588582</v>
      </c>
      <c r="H28" s="5">
        <f t="shared" si="0"/>
        <v>0.7431448254773942</v>
      </c>
      <c r="I28" s="5">
        <f t="shared" si="3"/>
        <v>0.37119457206481005</v>
      </c>
      <c r="J28" s="5">
        <f t="shared" si="1"/>
        <v>-0.8744796107798182</v>
      </c>
      <c r="K28" s="5">
        <f t="shared" si="4"/>
        <v>-0.20855522400583373</v>
      </c>
      <c r="L28" s="5">
        <f t="shared" si="5"/>
        <v>-0.09193434971169674</v>
      </c>
      <c r="M28" s="5">
        <f t="shared" si="6"/>
        <v>-0.743144825477394</v>
      </c>
      <c r="N28" s="5">
        <f t="shared" si="7"/>
        <v>-0.8744796107798182</v>
      </c>
      <c r="O28" s="5">
        <f t="shared" si="8"/>
        <v>0.7431448254773942</v>
      </c>
      <c r="P28" s="5">
        <f t="shared" si="9"/>
        <v>0.8744796107798183</v>
      </c>
      <c r="Q28" s="5">
        <f t="shared" si="10"/>
        <v>-0.8744796107798181</v>
      </c>
      <c r="R28" s="5">
        <f t="shared" si="11"/>
        <v>0.7431448254773942</v>
      </c>
      <c r="T28">
        <v>48</v>
      </c>
      <c r="U28" s="5">
        <f t="shared" si="12"/>
        <v>2.303834612632515</v>
      </c>
    </row>
    <row r="29" spans="1:21" ht="12.75">
      <c r="A29" s="13" t="s">
        <v>4</v>
      </c>
      <c r="B29" s="14"/>
      <c r="C29" s="15"/>
      <c r="G29" s="5">
        <f t="shared" si="2"/>
        <v>-0.6427876096865393</v>
      </c>
      <c r="H29" s="5">
        <f t="shared" si="0"/>
        <v>0.766044443118978</v>
      </c>
      <c r="I29" s="5">
        <f t="shared" si="3"/>
        <v>0.4014873486536645</v>
      </c>
      <c r="J29" s="5">
        <f t="shared" si="1"/>
        <v>-0.8609923976848175</v>
      </c>
      <c r="K29" s="5">
        <f t="shared" si="4"/>
        <v>-0.16891018272301234</v>
      </c>
      <c r="L29" s="5">
        <f t="shared" si="5"/>
        <v>-0.06646356819608763</v>
      </c>
      <c r="M29" s="5">
        <f t="shared" si="6"/>
        <v>-0.7660444431189781</v>
      </c>
      <c r="N29" s="5">
        <f t="shared" si="7"/>
        <v>-0.8609923976848175</v>
      </c>
      <c r="O29" s="5">
        <f t="shared" si="8"/>
        <v>0.766044443118978</v>
      </c>
      <c r="P29" s="5">
        <f t="shared" si="9"/>
        <v>0.8609923976848174</v>
      </c>
      <c r="Q29" s="5">
        <f t="shared" si="10"/>
        <v>-0.8609923976848175</v>
      </c>
      <c r="R29" s="5">
        <f t="shared" si="11"/>
        <v>0.7660444431189779</v>
      </c>
      <c r="T29">
        <v>50</v>
      </c>
      <c r="U29" s="5">
        <f t="shared" si="12"/>
        <v>2.2689280275926285</v>
      </c>
    </row>
    <row r="30" spans="1:21" ht="12.75">
      <c r="A30" s="13" t="s">
        <v>30</v>
      </c>
      <c r="B30" s="14"/>
      <c r="C30" s="15"/>
      <c r="G30" s="5">
        <f t="shared" si="2"/>
        <v>-0.6156614753256582</v>
      </c>
      <c r="H30" s="5">
        <f t="shared" si="0"/>
        <v>0.788010753606722</v>
      </c>
      <c r="I30" s="5">
        <f t="shared" si="3"/>
        <v>0.4312909747525695</v>
      </c>
      <c r="J30" s="5">
        <f t="shared" si="1"/>
        <v>-0.8464561979789493</v>
      </c>
      <c r="K30" s="5">
        <f t="shared" si="4"/>
        <v>-0.12905935040116207</v>
      </c>
      <c r="L30" s="5">
        <f t="shared" si="5"/>
        <v>-0.04091181106055912</v>
      </c>
      <c r="M30" s="5">
        <f t="shared" si="6"/>
        <v>-0.7880107536067223</v>
      </c>
      <c r="N30" s="5">
        <f t="shared" si="7"/>
        <v>-0.8464561979789493</v>
      </c>
      <c r="O30" s="5">
        <f t="shared" si="8"/>
        <v>0.788010753606722</v>
      </c>
      <c r="P30" s="5">
        <f t="shared" si="9"/>
        <v>0.8464561979789493</v>
      </c>
      <c r="Q30" s="5">
        <f t="shared" si="10"/>
        <v>-0.8464561979789496</v>
      </c>
      <c r="R30" s="5">
        <f t="shared" si="11"/>
        <v>0.788010753606722</v>
      </c>
      <c r="T30">
        <v>52</v>
      </c>
      <c r="U30" s="5">
        <f t="shared" si="12"/>
        <v>2.234021442552742</v>
      </c>
    </row>
    <row r="31" spans="1:21" ht="12.75">
      <c r="A31" s="13" t="s">
        <v>31</v>
      </c>
      <c r="B31" s="14"/>
      <c r="C31" s="15"/>
      <c r="G31" s="5">
        <f t="shared" si="2"/>
        <v>-0.587785252292473</v>
      </c>
      <c r="H31" s="5">
        <f t="shared" si="0"/>
        <v>0.8090169943749475</v>
      </c>
      <c r="I31" s="5">
        <f t="shared" si="3"/>
        <v>0.46056913923402026</v>
      </c>
      <c r="J31" s="5">
        <f t="shared" si="1"/>
        <v>-0.8308887217824257</v>
      </c>
      <c r="K31" s="5">
        <f t="shared" si="4"/>
        <v>-0.08905127914091693</v>
      </c>
      <c r="L31" s="5">
        <f t="shared" si="5"/>
        <v>-0.015310209185234756</v>
      </c>
      <c r="M31" s="5">
        <f t="shared" si="6"/>
        <v>-0.8090169943749476</v>
      </c>
      <c r="N31" s="5">
        <f t="shared" si="7"/>
        <v>-0.8308887217824257</v>
      </c>
      <c r="O31" s="5">
        <f t="shared" si="8"/>
        <v>0.8090169943749475</v>
      </c>
      <c r="P31" s="5">
        <f t="shared" si="9"/>
        <v>0.8308887217824259</v>
      </c>
      <c r="Q31" s="5">
        <f t="shared" si="10"/>
        <v>-0.8308887217824257</v>
      </c>
      <c r="R31" s="5">
        <f t="shared" si="11"/>
        <v>0.8090169943749476</v>
      </c>
      <c r="T31">
        <v>54</v>
      </c>
      <c r="U31" s="5">
        <f t="shared" si="12"/>
        <v>2.199114857512855</v>
      </c>
    </row>
    <row r="32" spans="1:21" ht="12.75">
      <c r="A32" s="13"/>
      <c r="B32" s="14"/>
      <c r="C32" s="15"/>
      <c r="G32" s="5">
        <f t="shared" si="2"/>
        <v>-0.5591929034707467</v>
      </c>
      <c r="H32" s="5">
        <f t="shared" si="0"/>
        <v>0.8290375725550417</v>
      </c>
      <c r="I32" s="5">
        <f t="shared" si="3"/>
        <v>0.48928617116455164</v>
      </c>
      <c r="J32" s="5">
        <f t="shared" si="1"/>
        <v>-0.8143089356670065</v>
      </c>
      <c r="K32" s="5">
        <f t="shared" si="4"/>
        <v>-0.048934712614336524</v>
      </c>
      <c r="L32" s="5">
        <f t="shared" si="5"/>
        <v>0.01031004582162469</v>
      </c>
      <c r="M32" s="5">
        <f t="shared" si="6"/>
        <v>-0.8290375725550416</v>
      </c>
      <c r="N32" s="5">
        <f t="shared" si="7"/>
        <v>-0.8143089356670065</v>
      </c>
      <c r="O32" s="5">
        <f t="shared" si="8"/>
        <v>0.8290375725550417</v>
      </c>
      <c r="P32" s="5">
        <f t="shared" si="9"/>
        <v>0.8143089356670066</v>
      </c>
      <c r="Q32" s="5">
        <f t="shared" si="10"/>
        <v>-0.8143089356670064</v>
      </c>
      <c r="R32" s="5">
        <f t="shared" si="11"/>
        <v>0.8290375725550418</v>
      </c>
      <c r="T32">
        <v>56</v>
      </c>
      <c r="U32" s="5">
        <f t="shared" si="12"/>
        <v>2.1642082724729685</v>
      </c>
    </row>
    <row r="33" spans="1:21" ht="12.75">
      <c r="A33" s="13"/>
      <c r="B33" s="14"/>
      <c r="C33" s="15"/>
      <c r="G33" s="5">
        <f t="shared" si="2"/>
        <v>-0.5299192642332048</v>
      </c>
      <c r="H33" s="5">
        <f t="shared" si="0"/>
        <v>0.8480480961564261</v>
      </c>
      <c r="I33" s="5">
        <f t="shared" si="3"/>
        <v>0.5174070832642759</v>
      </c>
      <c r="J33" s="5">
        <f t="shared" si="1"/>
        <v>-0.7967370395481528</v>
      </c>
      <c r="K33" s="5">
        <f t="shared" si="4"/>
        <v>-0.008758526678250243</v>
      </c>
      <c r="L33" s="5">
        <f t="shared" si="5"/>
        <v>0.0359177396257913</v>
      </c>
      <c r="M33" s="5">
        <f t="shared" si="6"/>
        <v>-0.8480480961564262</v>
      </c>
      <c r="N33" s="5">
        <f t="shared" si="7"/>
        <v>-0.7967370395481528</v>
      </c>
      <c r="O33" s="5">
        <f t="shared" si="8"/>
        <v>0.8480480961564261</v>
      </c>
      <c r="P33" s="5">
        <f t="shared" si="9"/>
        <v>0.7967370395481527</v>
      </c>
      <c r="Q33" s="5">
        <f t="shared" si="10"/>
        <v>-0.7967370395481528</v>
      </c>
      <c r="R33" s="5">
        <f t="shared" si="11"/>
        <v>0.8480480961564261</v>
      </c>
      <c r="T33">
        <v>58</v>
      </c>
      <c r="U33" s="5">
        <f t="shared" si="12"/>
        <v>2.129301687433082</v>
      </c>
    </row>
    <row r="34" spans="1:21" ht="12.75">
      <c r="A34" s="13" t="s">
        <v>54</v>
      </c>
      <c r="B34" s="14"/>
      <c r="C34" s="15"/>
      <c r="G34" s="5">
        <f t="shared" si="2"/>
        <v>-0.5000000000000001</v>
      </c>
      <c r="H34" s="5">
        <f t="shared" si="0"/>
        <v>0.8660254037844385</v>
      </c>
      <c r="I34" s="5">
        <f t="shared" si="3"/>
        <v>0.5448976145334936</v>
      </c>
      <c r="J34" s="5">
        <f t="shared" si="1"/>
        <v>-0.7781944420745425</v>
      </c>
      <c r="K34" s="5">
        <f t="shared" si="4"/>
        <v>0.03142833017344545</v>
      </c>
      <c r="L34" s="5">
        <f t="shared" si="5"/>
        <v>0.061481673196927204</v>
      </c>
      <c r="M34" s="5">
        <f t="shared" si="6"/>
        <v>-0.8660254037844386</v>
      </c>
      <c r="N34" s="5">
        <f t="shared" si="7"/>
        <v>-0.7781944420745425</v>
      </c>
      <c r="O34" s="5">
        <f t="shared" si="8"/>
        <v>0.8660254037844385</v>
      </c>
      <c r="P34" s="5">
        <f t="shared" si="9"/>
        <v>0.7781944420745422</v>
      </c>
      <c r="Q34" s="5">
        <f t="shared" si="10"/>
        <v>-0.7781944420745426</v>
      </c>
      <c r="R34" s="5">
        <f t="shared" si="11"/>
        <v>0.8660254037844384</v>
      </c>
      <c r="T34">
        <v>60</v>
      </c>
      <c r="U34" s="5">
        <f t="shared" si="12"/>
        <v>2.0943951023931957</v>
      </c>
    </row>
    <row r="35" spans="1:21" ht="12.75">
      <c r="A35" s="13" t="s">
        <v>55</v>
      </c>
      <c r="B35" s="14"/>
      <c r="C35" s="15"/>
      <c r="G35" s="5">
        <f t="shared" si="2"/>
        <v>-0.4694715627858905</v>
      </c>
      <c r="H35" s="5">
        <f t="shared" si="0"/>
        <v>0.8829475928589271</v>
      </c>
      <c r="I35" s="5">
        <f t="shared" si="3"/>
        <v>0.5717242719944462</v>
      </c>
      <c r="J35" s="5">
        <f t="shared" si="1"/>
        <v>-0.7587037345449277</v>
      </c>
      <c r="K35" s="5">
        <f t="shared" si="4"/>
        <v>0.071576896445989</v>
      </c>
      <c r="L35" s="5">
        <f t="shared" si="5"/>
        <v>0.08697070081979959</v>
      </c>
      <c r="M35" s="5">
        <f t="shared" si="6"/>
        <v>-0.8829475928589271</v>
      </c>
      <c r="N35" s="5">
        <f t="shared" si="7"/>
        <v>-0.7587037345449277</v>
      </c>
      <c r="O35" s="5">
        <f t="shared" si="8"/>
        <v>0.8829475928589271</v>
      </c>
      <c r="P35" s="5">
        <f t="shared" si="9"/>
        <v>0.758703734544928</v>
      </c>
      <c r="Q35" s="5">
        <f t="shared" si="10"/>
        <v>-0.7587037345449277</v>
      </c>
      <c r="R35" s="5">
        <f t="shared" si="11"/>
        <v>0.8829475928589272</v>
      </c>
      <c r="T35">
        <v>62</v>
      </c>
      <c r="U35" s="5">
        <f t="shared" si="12"/>
        <v>2.0594885173533086</v>
      </c>
    </row>
    <row r="36" spans="1:21" ht="12.75">
      <c r="A36" s="13"/>
      <c r="B36" s="14"/>
      <c r="C36" s="15"/>
      <c r="G36" s="5">
        <f t="shared" si="2"/>
        <v>-0.43837114678907746</v>
      </c>
      <c r="H36" s="5">
        <f aca="true" t="shared" si="13" ref="H36:H67">$B$6*SIN(U36)</f>
        <v>0.8987940462991669</v>
      </c>
      <c r="I36" s="5">
        <f t="shared" si="3"/>
        <v>0.5978543714973454</v>
      </c>
      <c r="J36" s="5">
        <f aca="true" t="shared" si="14" ref="J36:J67">$B$9*SIN(U36+$B$4)</f>
        <v>-0.738288663384122</v>
      </c>
      <c r="K36" s="5">
        <f t="shared" si="4"/>
        <v>0.11163825729578758</v>
      </c>
      <c r="L36" s="5">
        <f t="shared" si="5"/>
        <v>0.11235376804053142</v>
      </c>
      <c r="M36" s="5">
        <f t="shared" si="6"/>
        <v>-0.898794046299167</v>
      </c>
      <c r="N36" s="5">
        <f t="shared" si="7"/>
        <v>-0.738288663384122</v>
      </c>
      <c r="O36" s="5">
        <f t="shared" si="8"/>
        <v>0.8987940462991669</v>
      </c>
      <c r="P36" s="5">
        <f t="shared" si="9"/>
        <v>0.7382886633841224</v>
      </c>
      <c r="Q36" s="5">
        <f t="shared" si="10"/>
        <v>-0.7382886633841221</v>
      </c>
      <c r="R36" s="5">
        <f t="shared" si="11"/>
        <v>0.8987940462991671</v>
      </c>
      <c r="T36">
        <v>64</v>
      </c>
      <c r="U36" s="5">
        <f t="shared" si="12"/>
        <v>2.0245819323134224</v>
      </c>
    </row>
    <row r="37" spans="1:21" ht="12.75">
      <c r="A37" s="13" t="s">
        <v>56</v>
      </c>
      <c r="B37" s="14"/>
      <c r="C37" s="15"/>
      <c r="G37" s="5">
        <f t="shared" si="2"/>
        <v>-0.4067366430757998</v>
      </c>
      <c r="H37" s="5">
        <f t="shared" si="13"/>
        <v>0.913545457642601</v>
      </c>
      <c r="I37" s="5">
        <f t="shared" si="3"/>
        <v>0.6232560775409819</v>
      </c>
      <c r="J37" s="5">
        <f t="shared" si="14"/>
        <v>-0.7169741012116334</v>
      </c>
      <c r="K37" s="5">
        <f t="shared" si="4"/>
        <v>0.15156360412562744</v>
      </c>
      <c r="L37" s="5">
        <f t="shared" si="5"/>
        <v>0.13759994950167728</v>
      </c>
      <c r="M37" s="5">
        <f t="shared" si="6"/>
        <v>-0.9135454576426011</v>
      </c>
      <c r="N37" s="5">
        <f t="shared" si="7"/>
        <v>-0.7169741012116334</v>
      </c>
      <c r="O37" s="5">
        <f t="shared" si="8"/>
        <v>0.9135454576426011</v>
      </c>
      <c r="P37" s="5">
        <f t="shared" si="9"/>
        <v>0.7169741012116334</v>
      </c>
      <c r="Q37" s="5">
        <f t="shared" si="10"/>
        <v>-0.7169741012116335</v>
      </c>
      <c r="R37" s="5">
        <f t="shared" si="11"/>
        <v>0.913545457642601</v>
      </c>
      <c r="T37">
        <v>66</v>
      </c>
      <c r="U37" s="5">
        <f t="shared" si="12"/>
        <v>1.9896753472735356</v>
      </c>
    </row>
    <row r="38" spans="1:21" ht="12.75">
      <c r="A38" s="13" t="s">
        <v>57</v>
      </c>
      <c r="B38" s="14"/>
      <c r="C38" s="15"/>
      <c r="G38" s="5">
        <f t="shared" si="2"/>
        <v>-0.374606593415912</v>
      </c>
      <c r="H38" s="5">
        <f t="shared" si="13"/>
        <v>0.9271838545667874</v>
      </c>
      <c r="I38" s="5">
        <f t="shared" si="3"/>
        <v>0.6478984420593739</v>
      </c>
      <c r="J38" s="5">
        <f t="shared" si="14"/>
        <v>-0.6947860165382116</v>
      </c>
      <c r="K38" s="5">
        <f t="shared" si="4"/>
        <v>0.1913042940504233</v>
      </c>
      <c r="L38" s="5">
        <f t="shared" si="5"/>
        <v>0.16267848662000306</v>
      </c>
      <c r="M38" s="5">
        <f t="shared" si="6"/>
        <v>-0.9271838545667874</v>
      </c>
      <c r="N38" s="5">
        <f t="shared" si="7"/>
        <v>-0.6947860165382116</v>
      </c>
      <c r="O38" s="5">
        <f t="shared" si="8"/>
        <v>0.9271838545667874</v>
      </c>
      <c r="P38" s="5">
        <f t="shared" si="9"/>
        <v>0.6947860165382117</v>
      </c>
      <c r="Q38" s="5">
        <f t="shared" si="10"/>
        <v>-0.6947860165382116</v>
      </c>
      <c r="R38" s="5">
        <f t="shared" si="11"/>
        <v>0.9271838545667874</v>
      </c>
      <c r="T38">
        <v>68</v>
      </c>
      <c r="U38" s="5">
        <f t="shared" si="12"/>
        <v>1.954768762233649</v>
      </c>
    </row>
    <row r="39" spans="1:21" ht="12.75">
      <c r="A39" s="13"/>
      <c r="B39" s="14"/>
      <c r="C39" s="15"/>
      <c r="G39" s="5">
        <f t="shared" si="2"/>
        <v>-0.34202014332566866</v>
      </c>
      <c r="H39" s="5">
        <f t="shared" si="13"/>
        <v>0.9396926207859084</v>
      </c>
      <c r="I39" s="5">
        <f t="shared" si="3"/>
        <v>0.6717514421272202</v>
      </c>
      <c r="J39" s="5">
        <f t="shared" si="14"/>
        <v>-0.67175144212722</v>
      </c>
      <c r="K39" s="5">
        <f t="shared" si="4"/>
        <v>0.23081190916108604</v>
      </c>
      <c r="L39" s="5">
        <f t="shared" si="5"/>
        <v>0.18755882506108185</v>
      </c>
      <c r="M39" s="5">
        <f t="shared" si="6"/>
        <v>-0.9396926207859085</v>
      </c>
      <c r="N39" s="5">
        <f t="shared" si="7"/>
        <v>-0.67175144212722</v>
      </c>
      <c r="O39" s="5">
        <f t="shared" si="8"/>
        <v>0.9396926207859084</v>
      </c>
      <c r="P39" s="5">
        <f t="shared" si="9"/>
        <v>0.67175144212722</v>
      </c>
      <c r="Q39" s="5">
        <f t="shared" si="10"/>
        <v>-0.6717514421272202</v>
      </c>
      <c r="R39" s="5">
        <f t="shared" si="11"/>
        <v>0.9396926207859084</v>
      </c>
      <c r="T39">
        <v>70</v>
      </c>
      <c r="U39" s="5">
        <f t="shared" si="12"/>
        <v>1.9198621771937625</v>
      </c>
    </row>
    <row r="40" spans="1:21" ht="12.75">
      <c r="A40" s="13"/>
      <c r="B40" s="14"/>
      <c r="C40" s="15"/>
      <c r="G40" s="5">
        <f t="shared" si="2"/>
        <v>-0.3090169943749473</v>
      </c>
      <c r="H40" s="5">
        <f t="shared" si="13"/>
        <v>0.9510565162951536</v>
      </c>
      <c r="I40" s="5">
        <f t="shared" si="3"/>
        <v>0.694786016538212</v>
      </c>
      <c r="J40" s="5">
        <f t="shared" si="14"/>
        <v>-0.6478984420593734</v>
      </c>
      <c r="K40" s="5">
        <f t="shared" si="4"/>
        <v>0.2700383155142853</v>
      </c>
      <c r="L40" s="5">
        <f t="shared" si="5"/>
        <v>0.21221065196504615</v>
      </c>
      <c r="M40" s="5">
        <f t="shared" si="6"/>
        <v>-0.9510565162951536</v>
      </c>
      <c r="N40" s="5">
        <f t="shared" si="7"/>
        <v>-0.6478984420593734</v>
      </c>
      <c r="O40" s="5">
        <f t="shared" si="8"/>
        <v>0.9510565162951536</v>
      </c>
      <c r="P40" s="5">
        <f t="shared" si="9"/>
        <v>0.6478984420593735</v>
      </c>
      <c r="Q40" s="5">
        <f t="shared" si="10"/>
        <v>-0.6478984420593734</v>
      </c>
      <c r="R40" s="5">
        <f t="shared" si="11"/>
        <v>0.9510565162951536</v>
      </c>
      <c r="T40">
        <v>72</v>
      </c>
      <c r="U40" s="5">
        <f t="shared" si="12"/>
        <v>1.8849555921538759</v>
      </c>
    </row>
    <row r="41" spans="1:21" ht="12.75">
      <c r="A41" s="13" t="s">
        <v>58</v>
      </c>
      <c r="B41" s="14"/>
      <c r="C41" s="15"/>
      <c r="G41" s="5">
        <f t="shared" si="2"/>
        <v>-0.275637355816999</v>
      </c>
      <c r="H41" s="5">
        <f t="shared" si="13"/>
        <v>0.9612616959383189</v>
      </c>
      <c r="I41" s="5">
        <f t="shared" si="3"/>
        <v>0.7169741012116335</v>
      </c>
      <c r="J41" s="5">
        <f t="shared" si="14"/>
        <v>-0.6232560775409817</v>
      </c>
      <c r="K41" s="5">
        <f t="shared" si="4"/>
        <v>0.3089357217762441</v>
      </c>
      <c r="L41" s="5">
        <f t="shared" si="5"/>
        <v>0.23660393287813605</v>
      </c>
      <c r="M41" s="5">
        <f t="shared" si="6"/>
        <v>-0.9612616959383188</v>
      </c>
      <c r="N41" s="5">
        <f t="shared" si="7"/>
        <v>-0.6232560775409817</v>
      </c>
      <c r="O41" s="5">
        <f t="shared" si="8"/>
        <v>0.9612616959383189</v>
      </c>
      <c r="P41" s="5">
        <f t="shared" si="9"/>
        <v>0.6232560775409818</v>
      </c>
      <c r="Q41" s="5">
        <f t="shared" si="10"/>
        <v>-0.6232560775409817</v>
      </c>
      <c r="R41" s="5">
        <f t="shared" si="11"/>
        <v>0.9612616959383189</v>
      </c>
      <c r="T41">
        <v>74</v>
      </c>
      <c r="U41" s="5">
        <f t="shared" si="12"/>
        <v>1.8500490071139892</v>
      </c>
    </row>
    <row r="42" spans="1:21" ht="12.75">
      <c r="A42" s="13"/>
      <c r="B42" s="14"/>
      <c r="C42" s="15"/>
      <c r="G42" s="5">
        <f t="shared" si="2"/>
        <v>-0.2419218955996675</v>
      </c>
      <c r="H42" s="5">
        <f t="shared" si="13"/>
        <v>0.9702957262759965</v>
      </c>
      <c r="I42" s="5">
        <f t="shared" si="3"/>
        <v>0.7382886633841222</v>
      </c>
      <c r="J42" s="5">
        <f t="shared" si="14"/>
        <v>-0.5978543714973457</v>
      </c>
      <c r="K42" s="5">
        <f t="shared" si="4"/>
        <v>0.3474567374491183</v>
      </c>
      <c r="L42" s="5">
        <f t="shared" si="5"/>
        <v>0.26070894834505554</v>
      </c>
      <c r="M42" s="5">
        <f t="shared" si="6"/>
        <v>-0.9702957262759966</v>
      </c>
      <c r="N42" s="5">
        <f t="shared" si="7"/>
        <v>-0.5978543714973457</v>
      </c>
      <c r="O42" s="5">
        <f t="shared" si="8"/>
        <v>0.9702957262759965</v>
      </c>
      <c r="P42" s="5">
        <f t="shared" si="9"/>
        <v>0.5978543714973457</v>
      </c>
      <c r="Q42" s="5">
        <f t="shared" si="10"/>
        <v>-0.5978543714973457</v>
      </c>
      <c r="R42" s="5">
        <f t="shared" si="11"/>
        <v>0.9702957262759965</v>
      </c>
      <c r="T42">
        <v>76</v>
      </c>
      <c r="U42" s="5">
        <f t="shared" si="12"/>
        <v>1.8151424220741028</v>
      </c>
    </row>
    <row r="43" spans="1:21" ht="12.75">
      <c r="A43" s="20" t="s">
        <v>46</v>
      </c>
      <c r="B43" s="14"/>
      <c r="C43" s="15"/>
      <c r="G43" s="5">
        <f t="shared" si="2"/>
        <v>-0.2079116908177595</v>
      </c>
      <c r="H43" s="5">
        <f t="shared" si="13"/>
        <v>0.9781476007338057</v>
      </c>
      <c r="I43" s="5">
        <f t="shared" si="3"/>
        <v>0.7587037345449283</v>
      </c>
      <c r="J43" s="5">
        <f t="shared" si="14"/>
        <v>-0.5717242719944456</v>
      </c>
      <c r="K43" s="5">
        <f t="shared" si="4"/>
        <v>0.3855544306090182</v>
      </c>
      <c r="L43" s="5">
        <f t="shared" si="5"/>
        <v>0.284496330117552</v>
      </c>
      <c r="M43" s="5">
        <f t="shared" si="6"/>
        <v>-0.9781476007338056</v>
      </c>
      <c r="N43" s="5">
        <f t="shared" si="7"/>
        <v>-0.5717242719944456</v>
      </c>
      <c r="O43" s="5">
        <f t="shared" si="8"/>
        <v>0.9781476007338056</v>
      </c>
      <c r="P43" s="5">
        <f t="shared" si="9"/>
        <v>0.5717242719944458</v>
      </c>
      <c r="Q43" s="5">
        <f t="shared" si="10"/>
        <v>-0.5717242719944455</v>
      </c>
      <c r="R43" s="5">
        <f t="shared" si="11"/>
        <v>0.9781476007338057</v>
      </c>
      <c r="T43">
        <v>78</v>
      </c>
      <c r="U43" s="5">
        <f t="shared" si="12"/>
        <v>1.7802358370342162</v>
      </c>
    </row>
    <row r="44" spans="1:21" ht="12.75">
      <c r="A44" s="13" t="s">
        <v>32</v>
      </c>
      <c r="B44" s="14"/>
      <c r="C44" s="15"/>
      <c r="G44" s="5">
        <f t="shared" si="2"/>
        <v>-0.17364817766693003</v>
      </c>
      <c r="H44" s="5">
        <f t="shared" si="13"/>
        <v>0.984807753012208</v>
      </c>
      <c r="I44" s="5">
        <f t="shared" si="3"/>
        <v>0.778194442074542</v>
      </c>
      <c r="J44" s="5">
        <f t="shared" si="14"/>
        <v>-0.5448976145334938</v>
      </c>
      <c r="K44" s="5">
        <f t="shared" si="4"/>
        <v>0.4231823850853284</v>
      </c>
      <c r="L44" s="5">
        <f t="shared" si="5"/>
        <v>0.3079370969350999</v>
      </c>
      <c r="M44" s="5">
        <f t="shared" si="6"/>
        <v>-0.9848077530122081</v>
      </c>
      <c r="N44" s="5">
        <f t="shared" si="7"/>
        <v>-0.5448976145334938</v>
      </c>
      <c r="O44" s="5">
        <f t="shared" si="8"/>
        <v>0.9848077530122081</v>
      </c>
      <c r="P44" s="5">
        <f t="shared" si="9"/>
        <v>0.544897614533494</v>
      </c>
      <c r="Q44" s="5">
        <f t="shared" si="10"/>
        <v>-0.5448976145334938</v>
      </c>
      <c r="R44" s="5">
        <f t="shared" si="11"/>
        <v>0.9848077530122081</v>
      </c>
      <c r="T44">
        <v>80</v>
      </c>
      <c r="U44" s="5">
        <f t="shared" si="12"/>
        <v>1.7453292519943295</v>
      </c>
    </row>
    <row r="45" spans="1:21" ht="12.75">
      <c r="A45" s="13" t="s">
        <v>33</v>
      </c>
      <c r="B45" s="14"/>
      <c r="C45" s="15"/>
      <c r="G45" s="5">
        <f t="shared" si="2"/>
        <v>-0.13917310096006552</v>
      </c>
      <c r="H45" s="5">
        <f t="shared" si="13"/>
        <v>0.9902680687415703</v>
      </c>
      <c r="I45" s="5">
        <f t="shared" si="3"/>
        <v>0.7967370395481527</v>
      </c>
      <c r="J45" s="5">
        <f t="shared" si="14"/>
        <v>-0.5174070832642758</v>
      </c>
      <c r="K45" s="5">
        <f t="shared" si="4"/>
        <v>0.46029475701166095</v>
      </c>
      <c r="L45" s="5">
        <f t="shared" si="5"/>
        <v>0.33100268983410613</v>
      </c>
      <c r="M45" s="5">
        <f t="shared" si="6"/>
        <v>-0.9902680687415704</v>
      </c>
      <c r="N45" s="5">
        <f t="shared" si="7"/>
        <v>-0.5174070832642758</v>
      </c>
      <c r="O45" s="5">
        <f t="shared" si="8"/>
        <v>0.9902680687415703</v>
      </c>
      <c r="P45" s="5">
        <f t="shared" si="9"/>
        <v>0.5174070832642758</v>
      </c>
      <c r="Q45" s="5">
        <f t="shared" si="10"/>
        <v>-0.5174070832642759</v>
      </c>
      <c r="R45" s="5">
        <f t="shared" si="11"/>
        <v>0.9902680687415704</v>
      </c>
      <c r="T45">
        <v>82</v>
      </c>
      <c r="U45" s="5">
        <f t="shared" si="12"/>
        <v>1.7104226669544431</v>
      </c>
    </row>
    <row r="46" spans="1:21" ht="12.75">
      <c r="A46" s="13" t="s">
        <v>34</v>
      </c>
      <c r="B46" s="14"/>
      <c r="C46" s="15"/>
      <c r="G46" s="5">
        <f t="shared" si="2"/>
        <v>-0.10452846326765305</v>
      </c>
      <c r="H46" s="5">
        <f t="shared" si="13"/>
        <v>0.9945218953682734</v>
      </c>
      <c r="I46" s="5">
        <f t="shared" si="3"/>
        <v>0.8143089356670067</v>
      </c>
      <c r="J46" s="5">
        <f t="shared" si="14"/>
        <v>-0.4892861711645514</v>
      </c>
      <c r="K46" s="5">
        <f t="shared" si="4"/>
        <v>0.4968463306795475</v>
      </c>
      <c r="L46" s="5">
        <f t="shared" si="5"/>
        <v>0.3536650069426054</v>
      </c>
      <c r="M46" s="5">
        <f t="shared" si="6"/>
        <v>-0.9945218953682734</v>
      </c>
      <c r="N46" s="5">
        <f t="shared" si="7"/>
        <v>-0.4892861711645514</v>
      </c>
      <c r="O46" s="5">
        <f t="shared" si="8"/>
        <v>0.9945218953682734</v>
      </c>
      <c r="P46" s="5">
        <f t="shared" si="9"/>
        <v>0.48928617116455153</v>
      </c>
      <c r="Q46" s="5">
        <f t="shared" si="10"/>
        <v>-0.4892861711645514</v>
      </c>
      <c r="R46" s="5">
        <f t="shared" si="11"/>
        <v>0.9945218953682734</v>
      </c>
      <c r="T46">
        <v>84</v>
      </c>
      <c r="U46" s="5">
        <f t="shared" si="12"/>
        <v>1.6755160819145563</v>
      </c>
    </row>
    <row r="47" spans="1:21" ht="12.75">
      <c r="A47" s="13"/>
      <c r="B47" s="14"/>
      <c r="C47" s="15"/>
      <c r="G47" s="5">
        <f t="shared" si="2"/>
        <v>-0.06975647374412527</v>
      </c>
      <c r="H47" s="5">
        <f t="shared" si="13"/>
        <v>0.9975640502598242</v>
      </c>
      <c r="I47" s="5">
        <f t="shared" si="3"/>
        <v>0.830888721782426</v>
      </c>
      <c r="J47" s="5">
        <f t="shared" si="14"/>
        <v>-0.4605691392340201</v>
      </c>
      <c r="K47" s="5">
        <f t="shared" si="4"/>
        <v>0.5327925736268104</v>
      </c>
      <c r="L47" s="5">
        <f t="shared" si="5"/>
        <v>0.37589643771806286</v>
      </c>
      <c r="M47" s="5">
        <f t="shared" si="6"/>
        <v>-0.9975640502598243</v>
      </c>
      <c r="N47" s="5">
        <f t="shared" si="7"/>
        <v>-0.4605691392340201</v>
      </c>
      <c r="O47" s="5">
        <f t="shared" si="8"/>
        <v>0.9975640502598242</v>
      </c>
      <c r="P47" s="5">
        <f t="shared" si="9"/>
        <v>0.4605691392340202</v>
      </c>
      <c r="Q47" s="5">
        <f t="shared" si="10"/>
        <v>-0.46056913923402015</v>
      </c>
      <c r="R47" s="5">
        <f t="shared" si="11"/>
        <v>0.9975640502598242</v>
      </c>
      <c r="T47">
        <v>86</v>
      </c>
      <c r="U47" s="5">
        <f t="shared" si="12"/>
        <v>1.6406094968746698</v>
      </c>
    </row>
    <row r="48" spans="1:21" ht="12.75">
      <c r="A48" s="20" t="s">
        <v>47</v>
      </c>
      <c r="B48" s="14"/>
      <c r="C48" s="15"/>
      <c r="G48" s="5">
        <f t="shared" si="2"/>
        <v>-0.0348994967025009</v>
      </c>
      <c r="H48" s="5">
        <f t="shared" si="13"/>
        <v>0.9993908270190958</v>
      </c>
      <c r="I48" s="5">
        <f t="shared" si="3"/>
        <v>0.8464561979789494</v>
      </c>
      <c r="J48" s="5">
        <f t="shared" si="14"/>
        <v>-0.43129097475256933</v>
      </c>
      <c r="K48" s="5">
        <f t="shared" si="4"/>
        <v>0.5680896908935139</v>
      </c>
      <c r="L48" s="5">
        <f t="shared" si="5"/>
        <v>0.3976698965865684</v>
      </c>
      <c r="M48" s="5">
        <f t="shared" si="6"/>
        <v>-0.9993908270190958</v>
      </c>
      <c r="N48" s="5">
        <f t="shared" si="7"/>
        <v>-0.43129097475256933</v>
      </c>
      <c r="O48" s="5">
        <f t="shared" si="8"/>
        <v>0.9993908270190958</v>
      </c>
      <c r="P48" s="5">
        <f t="shared" si="9"/>
        <v>0.4312909747525694</v>
      </c>
      <c r="Q48" s="5">
        <f t="shared" si="10"/>
        <v>-0.4312909747525694</v>
      </c>
      <c r="R48" s="5">
        <f t="shared" si="11"/>
        <v>0.9993908270190959</v>
      </c>
      <c r="T48">
        <v>88</v>
      </c>
      <c r="U48" s="5">
        <f t="shared" si="12"/>
        <v>1.6057029118347832</v>
      </c>
    </row>
    <row r="49" spans="1:21" ht="12.75">
      <c r="A49" s="13" t="s">
        <v>35</v>
      </c>
      <c r="B49" s="14"/>
      <c r="C49" s="15"/>
      <c r="G49" s="5">
        <f t="shared" si="2"/>
        <v>1.22514845490862E-16</v>
      </c>
      <c r="H49" s="5">
        <f t="shared" si="13"/>
        <v>1</v>
      </c>
      <c r="I49" s="5">
        <f t="shared" si="3"/>
        <v>0.8609923976848175</v>
      </c>
      <c r="J49" s="5">
        <f t="shared" si="14"/>
        <v>-0.4014873486536643</v>
      </c>
      <c r="K49" s="5">
        <f t="shared" si="4"/>
        <v>0.6026946783793723</v>
      </c>
      <c r="L49" s="5">
        <f t="shared" si="5"/>
        <v>0.418958855942435</v>
      </c>
      <c r="M49" s="5">
        <f t="shared" si="6"/>
        <v>-1</v>
      </c>
      <c r="N49" s="5">
        <f t="shared" si="7"/>
        <v>-0.4014873486536643</v>
      </c>
      <c r="O49" s="5">
        <f t="shared" si="8"/>
        <v>1</v>
      </c>
      <c r="P49" s="5">
        <f t="shared" si="9"/>
        <v>0.4014873486536644</v>
      </c>
      <c r="Q49" s="5">
        <f t="shared" si="10"/>
        <v>-0.4014873486536643</v>
      </c>
      <c r="R49" s="5">
        <f t="shared" si="11"/>
        <v>1</v>
      </c>
      <c r="T49">
        <v>90</v>
      </c>
      <c r="U49" s="5">
        <f t="shared" si="12"/>
        <v>1.5707963267948966</v>
      </c>
    </row>
    <row r="50" spans="1:21" ht="12.75">
      <c r="A50" s="13" t="s">
        <v>36</v>
      </c>
      <c r="B50" s="14"/>
      <c r="C50" s="15"/>
      <c r="G50" s="5">
        <f t="shared" si="2"/>
        <v>0.0348994967025007</v>
      </c>
      <c r="H50" s="5">
        <f t="shared" si="13"/>
        <v>0.9993908270190958</v>
      </c>
      <c r="I50" s="5">
        <f t="shared" si="3"/>
        <v>0.8744796107798182</v>
      </c>
      <c r="J50" s="5">
        <f t="shared" si="14"/>
        <v>-0.3711945720648099</v>
      </c>
      <c r="K50" s="5">
        <f t="shared" si="4"/>
        <v>0.6365653752376231</v>
      </c>
      <c r="L50" s="5">
        <f t="shared" si="5"/>
        <v>0.4397373784680001</v>
      </c>
      <c r="M50" s="5">
        <f t="shared" si="6"/>
        <v>-0.9993908270190958</v>
      </c>
      <c r="N50" s="5">
        <f t="shared" si="7"/>
        <v>-0.3711945720648099</v>
      </c>
      <c r="O50" s="5">
        <f t="shared" si="8"/>
        <v>0.9993908270190958</v>
      </c>
      <c r="P50" s="5">
        <f t="shared" si="9"/>
        <v>0.3711945720648101</v>
      </c>
      <c r="Q50" s="5">
        <f t="shared" si="10"/>
        <v>-0.3711945720648099</v>
      </c>
      <c r="R50" s="5">
        <f t="shared" si="11"/>
        <v>0.9993908270190959</v>
      </c>
      <c r="T50">
        <v>92</v>
      </c>
      <c r="U50" s="5">
        <f t="shared" si="12"/>
        <v>1.5358897417550101</v>
      </c>
    </row>
    <row r="51" spans="1:21" ht="12.75">
      <c r="A51" s="13" t="s">
        <v>37</v>
      </c>
      <c r="B51" s="14"/>
      <c r="C51" s="15"/>
      <c r="G51" s="5">
        <f t="shared" si="2"/>
        <v>0.06975647374412552</v>
      </c>
      <c r="H51" s="5">
        <f t="shared" si="13"/>
        <v>0.9975640502598242</v>
      </c>
      <c r="I51" s="5">
        <f t="shared" si="3"/>
        <v>0.8869014051723417</v>
      </c>
      <c r="J51" s="5">
        <f t="shared" si="14"/>
        <v>-0.34044955206803496</v>
      </c>
      <c r="K51" s="5">
        <f t="shared" si="4"/>
        <v>0.669660515241527</v>
      </c>
      <c r="L51" s="5">
        <f t="shared" si="5"/>
        <v>0.4599801487342524</v>
      </c>
      <c r="M51" s="5">
        <f t="shared" si="6"/>
        <v>-0.9975640502598242</v>
      </c>
      <c r="N51" s="5">
        <f t="shared" si="7"/>
        <v>-0.34044955206803496</v>
      </c>
      <c r="O51" s="5">
        <f t="shared" si="8"/>
        <v>0.9975640502598242</v>
      </c>
      <c r="P51" s="5">
        <f t="shared" si="9"/>
        <v>0.34044955206803507</v>
      </c>
      <c r="Q51" s="5">
        <f t="shared" si="10"/>
        <v>-0.34044955206803496</v>
      </c>
      <c r="R51" s="5">
        <f t="shared" si="11"/>
        <v>0.9975640502598243</v>
      </c>
      <c r="T51">
        <v>94</v>
      </c>
      <c r="U51" s="5">
        <f t="shared" si="12"/>
        <v>1.5009831567151233</v>
      </c>
    </row>
    <row r="52" spans="1:21" ht="12.75">
      <c r="A52" s="13"/>
      <c r="B52" s="14"/>
      <c r="C52" s="15"/>
      <c r="G52" s="5">
        <f t="shared" si="2"/>
        <v>0.10452846326765329</v>
      </c>
      <c r="H52" s="5">
        <f t="shared" si="13"/>
        <v>0.9945218953682733</v>
      </c>
      <c r="I52" s="5">
        <f t="shared" si="3"/>
        <v>0.898242646819351</v>
      </c>
      <c r="J52" s="5">
        <f t="shared" si="14"/>
        <v>-0.30928974673429854</v>
      </c>
      <c r="K52" s="5">
        <f t="shared" si="4"/>
        <v>0.7019397770609029</v>
      </c>
      <c r="L52" s="5">
        <f t="shared" si="5"/>
        <v>0.4796625040437823</v>
      </c>
      <c r="M52" s="5">
        <f t="shared" si="6"/>
        <v>-0.9945218953682734</v>
      </c>
      <c r="N52" s="5">
        <f t="shared" si="7"/>
        <v>-0.30928974673429854</v>
      </c>
      <c r="O52" s="5">
        <f t="shared" si="8"/>
        <v>0.9945218953682734</v>
      </c>
      <c r="P52" s="5">
        <f t="shared" si="9"/>
        <v>0.3092897467342989</v>
      </c>
      <c r="Q52" s="5">
        <f t="shared" si="10"/>
        <v>-0.3092897467342986</v>
      </c>
      <c r="R52" s="5">
        <f t="shared" si="11"/>
        <v>0.9945218953682735</v>
      </c>
      <c r="T52">
        <v>96</v>
      </c>
      <c r="U52" s="5">
        <f t="shared" si="12"/>
        <v>1.4660765716752369</v>
      </c>
    </row>
    <row r="53" spans="1:21" ht="13.5" thickBot="1">
      <c r="A53" s="16"/>
      <c r="B53" s="17"/>
      <c r="C53" s="18"/>
      <c r="G53" s="5">
        <f t="shared" si="2"/>
        <v>0.13917310096006574</v>
      </c>
      <c r="H53" s="5">
        <f t="shared" si="13"/>
        <v>0.9902680687415704</v>
      </c>
      <c r="I53" s="5">
        <f t="shared" si="3"/>
        <v>0.9084895181648838</v>
      </c>
      <c r="J53" s="5">
        <f t="shared" si="14"/>
        <v>-0.2777531194865999</v>
      </c>
      <c r="K53" s="5">
        <f t="shared" si="4"/>
        <v>0.7333638333874646</v>
      </c>
      <c r="L53" s="5">
        <f t="shared" si="5"/>
        <v>0.4987604644784793</v>
      </c>
      <c r="M53" s="5">
        <f t="shared" si="6"/>
        <v>-0.9902680687415703</v>
      </c>
      <c r="N53" s="5">
        <f t="shared" si="7"/>
        <v>-0.2777531194865999</v>
      </c>
      <c r="O53" s="5">
        <f t="shared" si="8"/>
        <v>0.9902680687415703</v>
      </c>
      <c r="P53" s="5">
        <f t="shared" si="9"/>
        <v>0.27775311948659986</v>
      </c>
      <c r="Q53" s="5">
        <f t="shared" si="10"/>
        <v>-0.27775311948659986</v>
      </c>
      <c r="R53" s="5">
        <f t="shared" si="11"/>
        <v>0.9902680687415704</v>
      </c>
      <c r="T53">
        <v>98</v>
      </c>
      <c r="U53" s="5">
        <f t="shared" si="12"/>
        <v>1.4311699866353502</v>
      </c>
    </row>
    <row r="54" spans="7:21" ht="13.5" thickTop="1">
      <c r="G54" s="5">
        <f t="shared" si="2"/>
        <v>0.17364817766693028</v>
      </c>
      <c r="H54" s="5">
        <f t="shared" si="13"/>
        <v>0.984807753012208</v>
      </c>
      <c r="I54" s="5">
        <f t="shared" si="3"/>
        <v>0.9176295349746149</v>
      </c>
      <c r="J54" s="5">
        <f t="shared" si="14"/>
        <v>-0.24587809284739431</v>
      </c>
      <c r="K54" s="5">
        <f t="shared" si="4"/>
        <v>0.7638943988490816</v>
      </c>
      <c r="L54" s="5">
        <f t="shared" si="5"/>
        <v>0.5172507621153696</v>
      </c>
      <c r="M54" s="5">
        <f t="shared" si="6"/>
        <v>-0.984807753012208</v>
      </c>
      <c r="N54" s="5">
        <f t="shared" si="7"/>
        <v>-0.24587809284739431</v>
      </c>
      <c r="O54" s="5">
        <f t="shared" si="8"/>
        <v>0.9848077530122081</v>
      </c>
      <c r="P54" s="5">
        <f t="shared" si="9"/>
        <v>0.24587809284739465</v>
      </c>
      <c r="Q54" s="5">
        <f t="shared" si="10"/>
        <v>-0.24587809284739434</v>
      </c>
      <c r="R54" s="5">
        <f t="shared" si="11"/>
        <v>0.9848077530122082</v>
      </c>
      <c r="T54">
        <v>100</v>
      </c>
      <c r="U54" s="5">
        <f t="shared" si="12"/>
        <v>1.3962634015954636</v>
      </c>
    </row>
    <row r="55" spans="7:21" ht="12.75">
      <c r="G55" s="5">
        <f t="shared" si="2"/>
        <v>0.20791169081775931</v>
      </c>
      <c r="H55" s="5">
        <f t="shared" si="13"/>
        <v>0.9781476007338057</v>
      </c>
      <c r="I55" s="5">
        <f t="shared" si="3"/>
        <v>0.9256515615459734</v>
      </c>
      <c r="J55" s="5">
        <f t="shared" si="14"/>
        <v>-0.2137035016266717</v>
      </c>
      <c r="K55" s="5">
        <f t="shared" si="4"/>
        <v>0.7934942766546128</v>
      </c>
      <c r="L55" s="5">
        <f t="shared" si="5"/>
        <v>0.5351108693749937</v>
      </c>
      <c r="M55" s="5">
        <f t="shared" si="6"/>
        <v>-0.9781476007338057</v>
      </c>
      <c r="N55" s="5">
        <f t="shared" si="7"/>
        <v>-0.2137035016266717</v>
      </c>
      <c r="O55" s="5">
        <f t="shared" si="8"/>
        <v>0.9781476007338057</v>
      </c>
      <c r="P55" s="5">
        <f t="shared" si="9"/>
        <v>0.21370350162667182</v>
      </c>
      <c r="Q55" s="5">
        <f t="shared" si="10"/>
        <v>-0.21370350162667173</v>
      </c>
      <c r="R55" s="5">
        <f t="shared" si="11"/>
        <v>0.9781476007338057</v>
      </c>
      <c r="T55">
        <v>102</v>
      </c>
      <c r="U55" s="5">
        <f t="shared" si="12"/>
        <v>1.3613568165555772</v>
      </c>
    </row>
    <row r="56" spans="7:21" ht="12.75">
      <c r="G56" s="5">
        <f t="shared" si="2"/>
        <v>0.24192189559966773</v>
      </c>
      <c r="H56" s="5">
        <f t="shared" si="13"/>
        <v>0.9702957262759965</v>
      </c>
      <c r="I56" s="5">
        <f t="shared" si="3"/>
        <v>0.9325458242752808</v>
      </c>
      <c r="J56" s="5">
        <f t="shared" si="14"/>
        <v>-0.18126854560771707</v>
      </c>
      <c r="K56" s="5">
        <f t="shared" si="4"/>
        <v>0.8221274039124639</v>
      </c>
      <c r="L56" s="5">
        <f t="shared" si="5"/>
        <v>0.5523190264677955</v>
      </c>
      <c r="M56" s="5">
        <f t="shared" si="6"/>
        <v>-0.9702957262759965</v>
      </c>
      <c r="N56" s="5">
        <f t="shared" si="7"/>
        <v>-0.18126854560771707</v>
      </c>
      <c r="O56" s="5">
        <f t="shared" si="8"/>
        <v>0.9702957262759965</v>
      </c>
      <c r="P56" s="5">
        <f t="shared" si="9"/>
        <v>0.1812685456077174</v>
      </c>
      <c r="Q56" s="5">
        <f t="shared" si="10"/>
        <v>-0.1812685456077171</v>
      </c>
      <c r="R56" s="5">
        <f t="shared" si="11"/>
        <v>0.9702957262759966</v>
      </c>
      <c r="T56">
        <v>104</v>
      </c>
      <c r="U56" s="5">
        <f t="shared" si="12"/>
        <v>1.3264502315156903</v>
      </c>
    </row>
    <row r="57" spans="7:21" ht="12.75">
      <c r="G57" s="5">
        <f t="shared" si="2"/>
        <v>0.2756373558169992</v>
      </c>
      <c r="H57" s="5">
        <f t="shared" si="13"/>
        <v>0.9612616959383189</v>
      </c>
      <c r="I57" s="5">
        <f t="shared" si="3"/>
        <v>0.9383039235653808</v>
      </c>
      <c r="J57" s="5">
        <f t="shared" si="14"/>
        <v>-0.14861274178821918</v>
      </c>
      <c r="K57" s="5">
        <f t="shared" si="4"/>
        <v>0.849758895567666</v>
      </c>
      <c r="L57" s="5">
        <f t="shared" si="5"/>
        <v>0.5688542679050698</v>
      </c>
      <c r="M57" s="5">
        <f t="shared" si="6"/>
        <v>-0.9612616959383187</v>
      </c>
      <c r="N57" s="5">
        <f t="shared" si="7"/>
        <v>-0.14861274178821918</v>
      </c>
      <c r="O57" s="5">
        <f t="shared" si="8"/>
        <v>0.9612616959383189</v>
      </c>
      <c r="P57" s="5">
        <f t="shared" si="9"/>
        <v>0.14861274178821932</v>
      </c>
      <c r="Q57" s="5">
        <f t="shared" si="10"/>
        <v>-0.14861274178821904</v>
      </c>
      <c r="R57" s="5">
        <f t="shared" si="11"/>
        <v>0.9612616959383189</v>
      </c>
      <c r="T57">
        <v>106</v>
      </c>
      <c r="U57" s="5">
        <f t="shared" si="12"/>
        <v>1.2915436464758039</v>
      </c>
    </row>
    <row r="58" spans="7:21" ht="12.75">
      <c r="G58" s="5">
        <f t="shared" si="2"/>
        <v>0.3090169943749475</v>
      </c>
      <c r="H58" s="5">
        <f t="shared" si="13"/>
        <v>0.9510565162951535</v>
      </c>
      <c r="I58" s="5">
        <f t="shared" si="3"/>
        <v>0.942918844059256</v>
      </c>
      <c r="J58" s="5">
        <f t="shared" si="14"/>
        <v>-0.11577587623488994</v>
      </c>
      <c r="K58" s="5">
        <f t="shared" si="4"/>
        <v>0.8763550869039424</v>
      </c>
      <c r="L58" s="5">
        <f t="shared" si="5"/>
        <v>0.5846964480421845</v>
      </c>
      <c r="M58" s="5">
        <f t="shared" si="6"/>
        <v>-0.9510565162951535</v>
      </c>
      <c r="N58" s="5">
        <f t="shared" si="7"/>
        <v>-0.11577587623488994</v>
      </c>
      <c r="O58" s="5">
        <f t="shared" si="8"/>
        <v>0.9510565162951535</v>
      </c>
      <c r="P58" s="5">
        <f t="shared" si="9"/>
        <v>0.11577587623489004</v>
      </c>
      <c r="Q58" s="5">
        <f t="shared" si="10"/>
        <v>-0.11577587623488994</v>
      </c>
      <c r="R58" s="5">
        <f t="shared" si="11"/>
        <v>0.9510565162951535</v>
      </c>
      <c r="T58">
        <v>108</v>
      </c>
      <c r="U58" s="5">
        <f t="shared" si="12"/>
        <v>1.2566370614359172</v>
      </c>
    </row>
    <row r="59" spans="7:21" ht="12.75">
      <c r="G59" s="5">
        <f t="shared" si="2"/>
        <v>0.3420201433256689</v>
      </c>
      <c r="H59" s="5">
        <f t="shared" si="13"/>
        <v>0.9396926207859083</v>
      </c>
      <c r="I59" s="5">
        <f t="shared" si="3"/>
        <v>0.9463849631871583</v>
      </c>
      <c r="J59" s="5">
        <f t="shared" si="14"/>
        <v>-0.08279795561027505</v>
      </c>
      <c r="K59" s="5">
        <f t="shared" si="4"/>
        <v>0.9018835745589788</v>
      </c>
      <c r="L59" s="5">
        <f t="shared" si="5"/>
        <v>0.5998262656229433</v>
      </c>
      <c r="M59" s="5">
        <f t="shared" si="6"/>
        <v>-0.9396926207859084</v>
      </c>
      <c r="N59" s="5">
        <f t="shared" si="7"/>
        <v>-0.08279795561027505</v>
      </c>
      <c r="O59" s="5">
        <f t="shared" si="8"/>
        <v>0.9396926207859083</v>
      </c>
      <c r="P59" s="5">
        <f t="shared" si="9"/>
        <v>0.08279795561027516</v>
      </c>
      <c r="Q59" s="5">
        <f t="shared" si="10"/>
        <v>-0.08279795561027509</v>
      </c>
      <c r="R59" s="5">
        <f t="shared" si="11"/>
        <v>0.9396926207859084</v>
      </c>
      <c r="T59">
        <v>110</v>
      </c>
      <c r="U59" s="5">
        <f t="shared" si="12"/>
        <v>1.2217304763960306</v>
      </c>
    </row>
    <row r="60" spans="7:21" ht="12.75">
      <c r="G60" s="5">
        <f t="shared" si="2"/>
        <v>0.37460659341591224</v>
      </c>
      <c r="H60" s="5">
        <f t="shared" si="13"/>
        <v>0.9271838545667873</v>
      </c>
      <c r="I60" s="5">
        <f t="shared" si="3"/>
        <v>0.9486980580168451</v>
      </c>
      <c r="J60" s="5">
        <f t="shared" si="14"/>
        <v>-0.04971915843079638</v>
      </c>
      <c r="K60" s="5">
        <f t="shared" si="4"/>
        <v>0.92631325600293</v>
      </c>
      <c r="L60" s="5">
        <f t="shared" si="5"/>
        <v>0.6142252872951937</v>
      </c>
      <c r="M60" s="5">
        <f t="shared" si="6"/>
        <v>-0.9271838545667873</v>
      </c>
      <c r="N60" s="5">
        <f t="shared" si="7"/>
        <v>-0.04971915843079638</v>
      </c>
      <c r="O60" s="5">
        <f t="shared" si="8"/>
        <v>0.9271838545667873</v>
      </c>
      <c r="P60" s="5">
        <f t="shared" si="9"/>
        <v>0.049719158430796495</v>
      </c>
      <c r="Q60" s="5">
        <f t="shared" si="10"/>
        <v>-0.049719158430796356</v>
      </c>
      <c r="R60" s="5">
        <f t="shared" si="11"/>
        <v>0.9271838545667874</v>
      </c>
      <c r="T60">
        <v>112</v>
      </c>
      <c r="U60" s="5">
        <f t="shared" si="12"/>
        <v>1.186823891356144</v>
      </c>
    </row>
    <row r="61" spans="7:21" ht="12.75">
      <c r="G61" s="5">
        <f t="shared" si="2"/>
        <v>0.40673664307580004</v>
      </c>
      <c r="H61" s="5">
        <f t="shared" si="13"/>
        <v>0.9135454576426009</v>
      </c>
      <c r="I61" s="5">
        <f t="shared" si="3"/>
        <v>0.9498553103985716</v>
      </c>
      <c r="J61" s="5">
        <f t="shared" si="14"/>
        <v>-0.01657978611541903</v>
      </c>
      <c r="K61" s="5">
        <f t="shared" si="4"/>
        <v>0.9496143674320602</v>
      </c>
      <c r="L61" s="5">
        <f t="shared" si="5"/>
        <v>0.6278759700690273</v>
      </c>
      <c r="M61" s="5">
        <f t="shared" si="6"/>
        <v>-0.913545457642601</v>
      </c>
      <c r="N61" s="5">
        <f t="shared" si="7"/>
        <v>-0.01657978611541903</v>
      </c>
      <c r="O61" s="5">
        <f t="shared" si="8"/>
        <v>0.913545457642601</v>
      </c>
      <c r="P61" s="5">
        <f t="shared" si="9"/>
        <v>0.016579786115419357</v>
      </c>
      <c r="Q61" s="5">
        <f t="shared" si="10"/>
        <v>-0.01657978611541907</v>
      </c>
      <c r="R61" s="5">
        <f t="shared" si="11"/>
        <v>0.9135454576426011</v>
      </c>
      <c r="T61">
        <v>114</v>
      </c>
      <c r="U61" s="5">
        <f t="shared" si="12"/>
        <v>1.1519173063162575</v>
      </c>
    </row>
    <row r="62" spans="7:21" ht="12.75">
      <c r="G62" s="5">
        <f t="shared" si="2"/>
        <v>0.4383711467890777</v>
      </c>
      <c r="H62" s="5">
        <f t="shared" si="13"/>
        <v>0.8987940462991669</v>
      </c>
      <c r="I62" s="5">
        <f t="shared" si="3"/>
        <v>0.9498553103985716</v>
      </c>
      <c r="J62" s="5">
        <f t="shared" si="14"/>
        <v>0.016579786115419687</v>
      </c>
      <c r="K62" s="5">
        <f t="shared" si="4"/>
        <v>0.9717585200313544</v>
      </c>
      <c r="L62" s="5">
        <f t="shared" si="5"/>
        <v>0.6407616826902106</v>
      </c>
      <c r="M62" s="5">
        <f t="shared" si="6"/>
        <v>-0.8987940462991668</v>
      </c>
      <c r="N62" s="5">
        <f t="shared" si="7"/>
        <v>0.016579786115419687</v>
      </c>
      <c r="O62" s="5">
        <f t="shared" si="8"/>
        <v>0.8987940462991669</v>
      </c>
      <c r="P62" s="5">
        <f t="shared" si="9"/>
        <v>-0.01657978611541957</v>
      </c>
      <c r="Q62" s="5">
        <f t="shared" si="10"/>
        <v>0.01657978611541973</v>
      </c>
      <c r="R62" s="5">
        <f t="shared" si="11"/>
        <v>0.898794046299167</v>
      </c>
      <c r="T62">
        <v>116</v>
      </c>
      <c r="U62" s="5">
        <f t="shared" si="12"/>
        <v>1.1170107212763707</v>
      </c>
    </row>
    <row r="63" spans="7:21" ht="12.75">
      <c r="G63" s="5">
        <f t="shared" si="2"/>
        <v>0.4694715627858907</v>
      </c>
      <c r="H63" s="5">
        <f t="shared" si="13"/>
        <v>0.882947592858927</v>
      </c>
      <c r="I63" s="5">
        <f t="shared" si="3"/>
        <v>0.9486980580168451</v>
      </c>
      <c r="J63" s="5">
        <f t="shared" si="14"/>
        <v>0.04971915843079661</v>
      </c>
      <c r="K63" s="5">
        <f t="shared" si="4"/>
        <v>0.9927187345619151</v>
      </c>
      <c r="L63" s="5">
        <f t="shared" si="5"/>
        <v>0.6528667259028065</v>
      </c>
      <c r="M63" s="5">
        <f t="shared" si="6"/>
        <v>-0.882947592858927</v>
      </c>
      <c r="N63" s="5">
        <f t="shared" si="7"/>
        <v>0.04971915843079661</v>
      </c>
      <c r="O63" s="5">
        <f t="shared" si="8"/>
        <v>0.882947592858927</v>
      </c>
      <c r="P63" s="5">
        <f t="shared" si="9"/>
        <v>-0.049719158430796495</v>
      </c>
      <c r="Q63" s="5">
        <f t="shared" si="10"/>
        <v>0.049719158430796634</v>
      </c>
      <c r="R63" s="5">
        <f t="shared" si="11"/>
        <v>0.882947592858927</v>
      </c>
      <c r="T63">
        <v>118</v>
      </c>
      <c r="U63" s="5">
        <f t="shared" si="12"/>
        <v>1.0821041362364845</v>
      </c>
    </row>
    <row r="64" spans="7:21" ht="12.75">
      <c r="G64" s="5">
        <f t="shared" si="2"/>
        <v>0.49999999999999994</v>
      </c>
      <c r="H64" s="5">
        <f t="shared" si="13"/>
        <v>0.8660254037844387</v>
      </c>
      <c r="I64" s="5">
        <f t="shared" si="3"/>
        <v>0.9463849631871583</v>
      </c>
      <c r="J64" s="5">
        <f t="shared" si="14"/>
        <v>0.08279795561027528</v>
      </c>
      <c r="K64" s="5">
        <f t="shared" si="4"/>
        <v>1.0124694742310107</v>
      </c>
      <c r="L64" s="5">
        <f t="shared" si="5"/>
        <v>0.6641763515762997</v>
      </c>
      <c r="M64" s="5">
        <f t="shared" si="6"/>
        <v>-0.8660254037844388</v>
      </c>
      <c r="N64" s="5">
        <f t="shared" si="7"/>
        <v>0.08279795561027528</v>
      </c>
      <c r="O64" s="5">
        <f t="shared" si="8"/>
        <v>0.8660254037844387</v>
      </c>
      <c r="P64" s="5">
        <f t="shared" si="9"/>
        <v>-0.08279795561027516</v>
      </c>
      <c r="Q64" s="5">
        <f t="shared" si="10"/>
        <v>0.08279795561027521</v>
      </c>
      <c r="R64" s="5">
        <f t="shared" si="11"/>
        <v>0.8660254037844388</v>
      </c>
      <c r="T64">
        <v>120</v>
      </c>
      <c r="U64" s="5">
        <f t="shared" si="12"/>
        <v>1.0471975511965979</v>
      </c>
    </row>
    <row r="65" spans="7:21" ht="12.75">
      <c r="G65" s="5">
        <f t="shared" si="2"/>
        <v>0.5299192642332049</v>
      </c>
      <c r="H65" s="5">
        <f t="shared" si="13"/>
        <v>0.848048096156426</v>
      </c>
      <c r="I65" s="5">
        <f t="shared" si="3"/>
        <v>0.9429188440592559</v>
      </c>
      <c r="J65" s="5">
        <f t="shared" si="14"/>
        <v>0.11577587623489016</v>
      </c>
      <c r="K65" s="5">
        <f t="shared" si="4"/>
        <v>1.0309866758047224</v>
      </c>
      <c r="L65" s="5">
        <f t="shared" si="5"/>
        <v>0.6746767806739212</v>
      </c>
      <c r="M65" s="5">
        <f t="shared" si="6"/>
        <v>-0.848048096156426</v>
      </c>
      <c r="N65" s="5">
        <f t="shared" si="7"/>
        <v>0.11577587623489016</v>
      </c>
      <c r="O65" s="5">
        <f t="shared" si="8"/>
        <v>0.848048096156426</v>
      </c>
      <c r="P65" s="5">
        <f t="shared" si="9"/>
        <v>-0.11577587623489004</v>
      </c>
      <c r="Q65" s="5">
        <f t="shared" si="10"/>
        <v>0.11577587623489016</v>
      </c>
      <c r="R65" s="5">
        <f t="shared" si="11"/>
        <v>0.8480480961564261</v>
      </c>
      <c r="T65">
        <v>122</v>
      </c>
      <c r="U65" s="5">
        <f t="shared" si="12"/>
        <v>1.0122909661567112</v>
      </c>
    </row>
    <row r="66" spans="7:21" ht="12.75">
      <c r="G66" s="5">
        <f t="shared" si="2"/>
        <v>0.5591929034707469</v>
      </c>
      <c r="H66" s="5">
        <f t="shared" si="13"/>
        <v>0.8290375725550417</v>
      </c>
      <c r="I66" s="5">
        <f t="shared" si="3"/>
        <v>0.9383039235653808</v>
      </c>
      <c r="J66" s="5">
        <f t="shared" si="14"/>
        <v>0.14861274178821943</v>
      </c>
      <c r="K66" s="5">
        <f t="shared" si="4"/>
        <v>1.0482477789252893</v>
      </c>
      <c r="L66" s="5">
        <f t="shared" si="5"/>
        <v>0.6843552200402827</v>
      </c>
      <c r="M66" s="5">
        <f t="shared" si="6"/>
        <v>-0.8290375725550414</v>
      </c>
      <c r="N66" s="5">
        <f t="shared" si="7"/>
        <v>0.14861274178821943</v>
      </c>
      <c r="O66" s="5">
        <f t="shared" si="8"/>
        <v>0.8290375725550417</v>
      </c>
      <c r="P66" s="5">
        <f t="shared" si="9"/>
        <v>-0.14861274178821932</v>
      </c>
      <c r="Q66" s="5">
        <f t="shared" si="10"/>
        <v>0.14861274178821957</v>
      </c>
      <c r="R66" s="5">
        <f t="shared" si="11"/>
        <v>0.8290375725550418</v>
      </c>
      <c r="T66">
        <v>124</v>
      </c>
      <c r="U66" s="5">
        <f t="shared" si="12"/>
        <v>0.9773843811168246</v>
      </c>
    </row>
    <row r="67" spans="7:21" ht="12.75">
      <c r="G67" s="5">
        <f t="shared" si="2"/>
        <v>0.5877852522924732</v>
      </c>
      <c r="H67" s="5">
        <f t="shared" si="13"/>
        <v>0.8090169943749475</v>
      </c>
      <c r="I67" s="5">
        <f t="shared" si="3"/>
        <v>0.9325458242752808</v>
      </c>
      <c r="J67" s="5">
        <f t="shared" si="14"/>
        <v>0.1812685456077177</v>
      </c>
      <c r="K67" s="5">
        <f t="shared" si="4"/>
        <v>1.0642317535974277</v>
      </c>
      <c r="L67" s="5">
        <f t="shared" si="5"/>
        <v>0.6931998779878655</v>
      </c>
      <c r="M67" s="5">
        <f t="shared" si="6"/>
        <v>-0.8090169943749473</v>
      </c>
      <c r="N67" s="5">
        <f t="shared" si="7"/>
        <v>0.1812685456077177</v>
      </c>
      <c r="O67" s="5">
        <f t="shared" si="8"/>
        <v>0.8090169943749475</v>
      </c>
      <c r="P67" s="5">
        <f t="shared" si="9"/>
        <v>-0.1812685456077176</v>
      </c>
      <c r="Q67" s="5">
        <f t="shared" si="10"/>
        <v>0.18126854560771774</v>
      </c>
      <c r="R67" s="5">
        <f t="shared" si="11"/>
        <v>0.8090169943749475</v>
      </c>
      <c r="T67">
        <v>126</v>
      </c>
      <c r="U67" s="5">
        <f t="shared" si="12"/>
        <v>0.9424777960769379</v>
      </c>
    </row>
    <row r="68" spans="7:21" ht="12.75">
      <c r="G68" s="5">
        <f t="shared" si="2"/>
        <v>0.6156614753256584</v>
      </c>
      <c r="H68" s="5">
        <f aca="true" t="shared" si="15" ref="H68:H99">$B$6*SIN(U68)</f>
        <v>0.7880107536067219</v>
      </c>
      <c r="I68" s="5">
        <f t="shared" si="3"/>
        <v>0.9256515615459734</v>
      </c>
      <c r="J68" s="5">
        <f aca="true" t="shared" si="16" ref="J68:J99">$B$9*SIN(U68+$B$4)</f>
        <v>0.21370350162667193</v>
      </c>
      <c r="K68" s="5">
        <f t="shared" si="4"/>
        <v>1.078919125810142</v>
      </c>
      <c r="L68" s="5">
        <f t="shared" si="5"/>
        <v>0.7011999786633756</v>
      </c>
      <c r="M68" s="5">
        <f t="shared" si="6"/>
        <v>-0.7880107536067221</v>
      </c>
      <c r="N68" s="5">
        <f t="shared" si="7"/>
        <v>0.21370350162667193</v>
      </c>
      <c r="O68" s="5">
        <f t="shared" si="8"/>
        <v>0.7880107536067219</v>
      </c>
      <c r="P68" s="5">
        <f t="shared" si="9"/>
        <v>-0.21370350162667182</v>
      </c>
      <c r="Q68" s="5">
        <f t="shared" si="10"/>
        <v>0.2137035016266718</v>
      </c>
      <c r="R68" s="5">
        <f t="shared" si="11"/>
        <v>0.7880107536067219</v>
      </c>
      <c r="T68">
        <v>128</v>
      </c>
      <c r="U68" s="5">
        <f t="shared" si="12"/>
        <v>0.9075712110370513</v>
      </c>
    </row>
    <row r="69" spans="7:21" ht="12.75">
      <c r="G69" s="5">
        <f aca="true" t="shared" si="17" ref="G69:G132">$B$12*$B$6*SIN(U69+PI()/2)</f>
        <v>0.6427876096865395</v>
      </c>
      <c r="H69" s="5">
        <f t="shared" si="15"/>
        <v>0.7660444431189779</v>
      </c>
      <c r="I69" s="5">
        <f aca="true" t="shared" si="18" ref="I69:I132">$B$12*$B$9*SIN(U69-PI()/2+$B$4)</f>
        <v>0.9176295349746147</v>
      </c>
      <c r="J69" s="5">
        <f t="shared" si="16"/>
        <v>0.24587809284739495</v>
      </c>
      <c r="K69" s="5">
        <f aca="true" t="shared" si="19" ref="K69:K132">0.7*(G69+I69)</f>
        <v>1.092292001262808</v>
      </c>
      <c r="L69" s="5">
        <f aca="true" t="shared" si="20" ref="L69:L132">0.7*(H69+J69)</f>
        <v>0.7083457751764609</v>
      </c>
      <c r="M69" s="5">
        <f aca="true" t="shared" si="21" ref="M69:M132">$B$12*$B$6*SIN(U69+PI()/2+PI()/2)</f>
        <v>-0.7660444431189779</v>
      </c>
      <c r="N69" s="5">
        <f aca="true" t="shared" si="22" ref="N69:N132">$B$12*$B$9*SIN(U69-PI()/2+$B$4+PI()/2)</f>
        <v>0.24587809284739495</v>
      </c>
      <c r="O69" s="5">
        <f aca="true" t="shared" si="23" ref="O69:O132">$B$12*$B$6*SIN(U69+PI()/2-PI()/2)</f>
        <v>0.7660444431189779</v>
      </c>
      <c r="P69" s="5">
        <f aca="true" t="shared" si="24" ref="P69:P132">$B$12*$B$9*SIN(U69-PI()/2+$B$4-PI()/2)</f>
        <v>-0.24587809284739484</v>
      </c>
      <c r="Q69" s="5">
        <f aca="true" t="shared" si="25" ref="Q69:Q132">0.5*(H69+J69+M69+N69)</f>
        <v>0.24587809284739492</v>
      </c>
      <c r="R69" s="5">
        <f aca="true" t="shared" si="26" ref="R69:R132">0.5*(H69+J69+O69+P69)</f>
        <v>0.7660444431189779</v>
      </c>
      <c r="T69">
        <v>130</v>
      </c>
      <c r="U69" s="5">
        <f aca="true" t="shared" si="27" ref="U69:U132">PI()-T69*PI()/180</f>
        <v>0.8726646259971647</v>
      </c>
    </row>
    <row r="70" spans="7:21" ht="12.75">
      <c r="G70" s="5">
        <f t="shared" si="17"/>
        <v>0.6691306063588583</v>
      </c>
      <c r="H70" s="5">
        <f t="shared" si="15"/>
        <v>0.7431448254773941</v>
      </c>
      <c r="I70" s="5">
        <f t="shared" si="18"/>
        <v>0.9084895181648837</v>
      </c>
      <c r="J70" s="5">
        <f t="shared" si="16"/>
        <v>0.2777531194866002</v>
      </c>
      <c r="K70" s="5">
        <f t="shared" si="19"/>
        <v>1.1043340871666194</v>
      </c>
      <c r="L70" s="5">
        <f t="shared" si="20"/>
        <v>0.714628561474796</v>
      </c>
      <c r="M70" s="5">
        <f t="shared" si="21"/>
        <v>-0.743144825477394</v>
      </c>
      <c r="N70" s="5">
        <f t="shared" si="22"/>
        <v>0.2777531194866002</v>
      </c>
      <c r="O70" s="5">
        <f t="shared" si="23"/>
        <v>0.7431448254773941</v>
      </c>
      <c r="P70" s="5">
        <f t="shared" si="24"/>
        <v>-0.27775311948660003</v>
      </c>
      <c r="Q70" s="5">
        <f t="shared" si="25"/>
        <v>0.27775311948660025</v>
      </c>
      <c r="R70" s="5">
        <f t="shared" si="26"/>
        <v>0.7431448254773941</v>
      </c>
      <c r="T70">
        <v>132</v>
      </c>
      <c r="U70" s="5">
        <f t="shared" si="27"/>
        <v>0.837758040957278</v>
      </c>
    </row>
    <row r="71" spans="7:21" ht="12.75">
      <c r="G71" s="5">
        <f t="shared" si="17"/>
        <v>0.6946583704589971</v>
      </c>
      <c r="H71" s="5">
        <f t="shared" si="15"/>
        <v>0.7193398003386513</v>
      </c>
      <c r="I71" s="5">
        <f t="shared" si="18"/>
        <v>0.898242646819351</v>
      </c>
      <c r="J71" s="5">
        <f t="shared" si="16"/>
        <v>0.30928974673429876</v>
      </c>
      <c r="K71" s="5">
        <f t="shared" si="19"/>
        <v>1.1150307120948435</v>
      </c>
      <c r="L71" s="5">
        <f t="shared" si="20"/>
        <v>0.720040682951065</v>
      </c>
      <c r="M71" s="5">
        <f t="shared" si="21"/>
        <v>-0.7193398003386512</v>
      </c>
      <c r="N71" s="5">
        <f t="shared" si="22"/>
        <v>0.30928974673429876</v>
      </c>
      <c r="O71" s="5">
        <f t="shared" si="23"/>
        <v>0.7193398003386513</v>
      </c>
      <c r="P71" s="5">
        <f t="shared" si="24"/>
        <v>-0.30928974673429865</v>
      </c>
      <c r="Q71" s="5">
        <f t="shared" si="25"/>
        <v>0.3092897467342988</v>
      </c>
      <c r="R71" s="5">
        <f t="shared" si="26"/>
        <v>0.7193398003386513</v>
      </c>
      <c r="T71">
        <v>134</v>
      </c>
      <c r="U71" s="5">
        <f t="shared" si="27"/>
        <v>0.8028514559173918</v>
      </c>
    </row>
    <row r="72" spans="7:21" ht="12.75">
      <c r="G72" s="5">
        <f t="shared" si="17"/>
        <v>0.7193398003386514</v>
      </c>
      <c r="H72" s="5">
        <f t="shared" si="15"/>
        <v>0.6946583704589971</v>
      </c>
      <c r="I72" s="5">
        <f t="shared" si="18"/>
        <v>0.8869014051723415</v>
      </c>
      <c r="J72" s="5">
        <f t="shared" si="16"/>
        <v>0.3404495520680356</v>
      </c>
      <c r="K72" s="5">
        <f t="shared" si="19"/>
        <v>1.1243688438576949</v>
      </c>
      <c r="L72" s="5">
        <f t="shared" si="20"/>
        <v>0.7245755457689229</v>
      </c>
      <c r="M72" s="5">
        <f t="shared" si="21"/>
        <v>-0.694658370458997</v>
      </c>
      <c r="N72" s="5">
        <f t="shared" si="22"/>
        <v>0.3404495520680356</v>
      </c>
      <c r="O72" s="5">
        <f t="shared" si="23"/>
        <v>0.6946583704589971</v>
      </c>
      <c r="P72" s="5">
        <f t="shared" si="24"/>
        <v>-0.3404495520680355</v>
      </c>
      <c r="Q72" s="5">
        <f t="shared" si="25"/>
        <v>0.3404495520680357</v>
      </c>
      <c r="R72" s="5">
        <f t="shared" si="26"/>
        <v>0.6946583704589971</v>
      </c>
      <c r="T72">
        <v>136</v>
      </c>
      <c r="U72" s="5">
        <f t="shared" si="27"/>
        <v>0.7679448708775047</v>
      </c>
    </row>
    <row r="73" spans="7:21" ht="12.75">
      <c r="G73" s="5">
        <f t="shared" si="17"/>
        <v>0.7431448254773942</v>
      </c>
      <c r="H73" s="5">
        <f t="shared" si="15"/>
        <v>0.6691306063588583</v>
      </c>
      <c r="I73" s="5">
        <f t="shared" si="18"/>
        <v>0.8744796107798183</v>
      </c>
      <c r="J73" s="5">
        <f t="shared" si="16"/>
        <v>0.37119457206481005</v>
      </c>
      <c r="K73" s="5">
        <f t="shared" si="19"/>
        <v>1.1323371053800486</v>
      </c>
      <c r="L73" s="5">
        <f t="shared" si="20"/>
        <v>0.7282276248965679</v>
      </c>
      <c r="M73" s="5">
        <f t="shared" si="21"/>
        <v>-0.6691306063588582</v>
      </c>
      <c r="N73" s="5">
        <f t="shared" si="22"/>
        <v>0.37119457206481005</v>
      </c>
      <c r="O73" s="5">
        <f t="shared" si="23"/>
        <v>0.6691306063588583</v>
      </c>
      <c r="P73" s="5">
        <f t="shared" si="24"/>
        <v>-0.37119457206480994</v>
      </c>
      <c r="Q73" s="5">
        <f t="shared" si="25"/>
        <v>0.3711945720648101</v>
      </c>
      <c r="R73" s="5">
        <f t="shared" si="26"/>
        <v>0.6691306063588583</v>
      </c>
      <c r="T73">
        <v>138</v>
      </c>
      <c r="U73" s="5">
        <f t="shared" si="27"/>
        <v>0.7330382858376185</v>
      </c>
    </row>
    <row r="74" spans="7:21" ht="12.75">
      <c r="G74" s="5">
        <f t="shared" si="17"/>
        <v>0.766044443118978</v>
      </c>
      <c r="H74" s="5">
        <f t="shared" si="15"/>
        <v>0.6427876096865394</v>
      </c>
      <c r="I74" s="5">
        <f t="shared" si="18"/>
        <v>0.8609923976848174</v>
      </c>
      <c r="J74" s="5">
        <f t="shared" si="16"/>
        <v>0.4014873486536645</v>
      </c>
      <c r="K74" s="5">
        <f t="shared" si="19"/>
        <v>1.1389257885626567</v>
      </c>
      <c r="L74" s="5">
        <f t="shared" si="20"/>
        <v>0.7309924708381426</v>
      </c>
      <c r="M74" s="5">
        <f t="shared" si="21"/>
        <v>-0.6427876096865393</v>
      </c>
      <c r="N74" s="5">
        <f t="shared" si="22"/>
        <v>0.4014873486536645</v>
      </c>
      <c r="O74" s="5">
        <f t="shared" si="23"/>
        <v>0.6427876096865394</v>
      </c>
      <c r="P74" s="5">
        <f t="shared" si="24"/>
        <v>-0.4014873486536644</v>
      </c>
      <c r="Q74" s="5">
        <f t="shared" si="25"/>
        <v>0.40148734865366453</v>
      </c>
      <c r="R74" s="5">
        <f t="shared" si="26"/>
        <v>0.6427876096865393</v>
      </c>
      <c r="T74">
        <v>140</v>
      </c>
      <c r="U74" s="5">
        <f t="shared" si="27"/>
        <v>0.6981317007977319</v>
      </c>
    </row>
    <row r="75" spans="7:21" ht="12.75">
      <c r="G75" s="5">
        <f t="shared" si="17"/>
        <v>0.788010753606722</v>
      </c>
      <c r="H75" s="5">
        <f t="shared" si="15"/>
        <v>0.6156614753256583</v>
      </c>
      <c r="I75" s="5">
        <f t="shared" si="18"/>
        <v>0.8464561979789493</v>
      </c>
      <c r="J75" s="5">
        <f t="shared" si="16"/>
        <v>0.4312909747525695</v>
      </c>
      <c r="K75" s="5">
        <f t="shared" si="19"/>
        <v>1.14412686610997</v>
      </c>
      <c r="L75" s="5">
        <f t="shared" si="20"/>
        <v>0.7328667150547593</v>
      </c>
      <c r="M75" s="5">
        <f t="shared" si="21"/>
        <v>-0.6156614753256582</v>
      </c>
      <c r="N75" s="5">
        <f t="shared" si="22"/>
        <v>0.4312909747525695</v>
      </c>
      <c r="O75" s="5">
        <f t="shared" si="23"/>
        <v>0.6156614753256583</v>
      </c>
      <c r="P75" s="5">
        <f t="shared" si="24"/>
        <v>-0.4312909747525694</v>
      </c>
      <c r="Q75" s="5">
        <f t="shared" si="25"/>
        <v>0.4312909747525695</v>
      </c>
      <c r="R75" s="5">
        <f t="shared" si="26"/>
        <v>0.6156614753256582</v>
      </c>
      <c r="T75">
        <v>142</v>
      </c>
      <c r="U75" s="5">
        <f t="shared" si="27"/>
        <v>0.6632251157578453</v>
      </c>
    </row>
    <row r="76" spans="7:21" ht="12.75">
      <c r="G76" s="5">
        <f t="shared" si="17"/>
        <v>0.8090169943749475</v>
      </c>
      <c r="H76" s="5">
        <f t="shared" si="15"/>
        <v>0.5877852522924731</v>
      </c>
      <c r="I76" s="5">
        <f t="shared" si="18"/>
        <v>0.8308887217824259</v>
      </c>
      <c r="J76" s="5">
        <f t="shared" si="16"/>
        <v>0.46056913923402026</v>
      </c>
      <c r="K76" s="5">
        <f t="shared" si="19"/>
        <v>1.1479340013101613</v>
      </c>
      <c r="L76" s="5">
        <f t="shared" si="20"/>
        <v>0.7338480740685454</v>
      </c>
      <c r="M76" s="5">
        <f t="shared" si="21"/>
        <v>-0.587785252292473</v>
      </c>
      <c r="N76" s="5">
        <f t="shared" si="22"/>
        <v>0.46056913923402026</v>
      </c>
      <c r="O76" s="5">
        <f t="shared" si="23"/>
        <v>0.5877852522924731</v>
      </c>
      <c r="P76" s="5">
        <f t="shared" si="24"/>
        <v>-0.4605691392340202</v>
      </c>
      <c r="Q76" s="5">
        <f t="shared" si="25"/>
        <v>0.4605691392340203</v>
      </c>
      <c r="R76" s="5">
        <f t="shared" si="26"/>
        <v>0.5877852522924731</v>
      </c>
      <c r="T76">
        <v>144</v>
      </c>
      <c r="U76" s="5">
        <f t="shared" si="27"/>
        <v>0.6283185307179586</v>
      </c>
    </row>
    <row r="77" spans="7:21" ht="12.75">
      <c r="G77" s="5">
        <f t="shared" si="17"/>
        <v>0.8290375725550417</v>
      </c>
      <c r="H77" s="5">
        <f t="shared" si="15"/>
        <v>0.5591929034707468</v>
      </c>
      <c r="I77" s="5">
        <f t="shared" si="18"/>
        <v>0.8143089356670066</v>
      </c>
      <c r="J77" s="5">
        <f t="shared" si="16"/>
        <v>0.48928617116455164</v>
      </c>
      <c r="K77" s="5">
        <f t="shared" si="19"/>
        <v>1.1503425557554336</v>
      </c>
      <c r="L77" s="5">
        <f t="shared" si="20"/>
        <v>0.7339353522447087</v>
      </c>
      <c r="M77" s="5">
        <f t="shared" si="21"/>
        <v>-0.5591929034707467</v>
      </c>
      <c r="N77" s="5">
        <f t="shared" si="22"/>
        <v>0.48928617116455164</v>
      </c>
      <c r="O77" s="5">
        <f t="shared" si="23"/>
        <v>0.5591929034707468</v>
      </c>
      <c r="P77" s="5">
        <f t="shared" si="24"/>
        <v>-0.48928617116455153</v>
      </c>
      <c r="Q77" s="5">
        <f t="shared" si="25"/>
        <v>0.48928617116455164</v>
      </c>
      <c r="R77" s="5">
        <f t="shared" si="26"/>
        <v>0.5591929034707468</v>
      </c>
      <c r="T77">
        <v>146</v>
      </c>
      <c r="U77" s="5">
        <f t="shared" si="27"/>
        <v>0.593411945678072</v>
      </c>
    </row>
    <row r="78" spans="7:21" ht="12.75">
      <c r="G78" s="5">
        <f t="shared" si="17"/>
        <v>0.8480480961564261</v>
      </c>
      <c r="H78" s="5">
        <f t="shared" si="15"/>
        <v>0.5299192642332049</v>
      </c>
      <c r="I78" s="5">
        <f t="shared" si="18"/>
        <v>0.7967370395481527</v>
      </c>
      <c r="J78" s="5">
        <f t="shared" si="16"/>
        <v>0.5174070832642759</v>
      </c>
      <c r="K78" s="5">
        <f t="shared" si="19"/>
        <v>1.151349594993205</v>
      </c>
      <c r="L78" s="5">
        <f t="shared" si="20"/>
        <v>0.7331284432482364</v>
      </c>
      <c r="M78" s="5">
        <f t="shared" si="21"/>
        <v>-0.5299192642332048</v>
      </c>
      <c r="N78" s="5">
        <f t="shared" si="22"/>
        <v>0.5174070832642759</v>
      </c>
      <c r="O78" s="5">
        <f t="shared" si="23"/>
        <v>0.5299192642332049</v>
      </c>
      <c r="P78" s="5">
        <f t="shared" si="24"/>
        <v>-0.5174070832642758</v>
      </c>
      <c r="Q78" s="5">
        <f t="shared" si="25"/>
        <v>0.5174070832642759</v>
      </c>
      <c r="R78" s="5">
        <f t="shared" si="26"/>
        <v>0.5299192642332049</v>
      </c>
      <c r="T78">
        <v>148</v>
      </c>
      <c r="U78" s="5">
        <f t="shared" si="27"/>
        <v>0.5585053606381853</v>
      </c>
    </row>
    <row r="79" spans="7:21" ht="12.75">
      <c r="G79" s="5">
        <f t="shared" si="17"/>
        <v>0.8660254037844387</v>
      </c>
      <c r="H79" s="5">
        <f t="shared" si="15"/>
        <v>0.49999999999999983</v>
      </c>
      <c r="I79" s="5">
        <f t="shared" si="18"/>
        <v>0.778194442074542</v>
      </c>
      <c r="J79" s="5">
        <f t="shared" si="16"/>
        <v>0.5448976145334941</v>
      </c>
      <c r="K79" s="5">
        <f t="shared" si="19"/>
        <v>1.1509538921012865</v>
      </c>
      <c r="L79" s="5">
        <f t="shared" si="20"/>
        <v>0.7314283301734457</v>
      </c>
      <c r="M79" s="5">
        <f t="shared" si="21"/>
        <v>-0.4999999999999997</v>
      </c>
      <c r="N79" s="5">
        <f t="shared" si="22"/>
        <v>0.5448976145334941</v>
      </c>
      <c r="O79" s="5">
        <f t="shared" si="23"/>
        <v>0.49999999999999983</v>
      </c>
      <c r="P79" s="5">
        <f t="shared" si="24"/>
        <v>-0.544897614533494</v>
      </c>
      <c r="Q79" s="5">
        <f t="shared" si="25"/>
        <v>0.5448976145334941</v>
      </c>
      <c r="R79" s="5">
        <f t="shared" si="26"/>
        <v>0.49999999999999983</v>
      </c>
      <c r="T79">
        <v>150</v>
      </c>
      <c r="U79" s="5">
        <f t="shared" si="27"/>
        <v>0.5235987755982987</v>
      </c>
    </row>
    <row r="80" spans="7:21" ht="12.75">
      <c r="G80" s="5">
        <f t="shared" si="17"/>
        <v>0.8829475928589269</v>
      </c>
      <c r="H80" s="5">
        <f t="shared" si="15"/>
        <v>0.469471562785891</v>
      </c>
      <c r="I80" s="5">
        <f t="shared" si="18"/>
        <v>0.7587037345449282</v>
      </c>
      <c r="J80" s="5">
        <f t="shared" si="16"/>
        <v>0.5717242719944458</v>
      </c>
      <c r="K80" s="5">
        <f t="shared" si="19"/>
        <v>1.1491559291826985</v>
      </c>
      <c r="L80" s="5">
        <f t="shared" si="20"/>
        <v>0.7288370843462356</v>
      </c>
      <c r="M80" s="5">
        <f t="shared" si="21"/>
        <v>-0.46947156278589086</v>
      </c>
      <c r="N80" s="5">
        <f t="shared" si="22"/>
        <v>0.5717242719944458</v>
      </c>
      <c r="O80" s="5">
        <f t="shared" si="23"/>
        <v>0.469471562785891</v>
      </c>
      <c r="P80" s="5">
        <f t="shared" si="24"/>
        <v>-0.5717242719944458</v>
      </c>
      <c r="Q80" s="5">
        <f t="shared" si="25"/>
        <v>0.5717242719944458</v>
      </c>
      <c r="R80" s="5">
        <f t="shared" si="26"/>
        <v>0.469471562785891</v>
      </c>
      <c r="T80">
        <v>152</v>
      </c>
      <c r="U80" s="5">
        <f t="shared" si="27"/>
        <v>0.4886921905584125</v>
      </c>
    </row>
    <row r="81" spans="7:21" ht="12.75">
      <c r="G81" s="5">
        <f t="shared" si="17"/>
        <v>0.8987940462991671</v>
      </c>
      <c r="H81" s="5">
        <f t="shared" si="15"/>
        <v>0.4383711467890772</v>
      </c>
      <c r="I81" s="5">
        <f t="shared" si="18"/>
        <v>0.7382886633841221</v>
      </c>
      <c r="J81" s="5">
        <f t="shared" si="16"/>
        <v>0.5978543714973458</v>
      </c>
      <c r="K81" s="5">
        <f t="shared" si="19"/>
        <v>1.1459578967783024</v>
      </c>
      <c r="L81" s="5">
        <f t="shared" si="20"/>
        <v>0.7253578628004961</v>
      </c>
      <c r="M81" s="5">
        <f t="shared" si="21"/>
        <v>-0.43837114678907707</v>
      </c>
      <c r="N81" s="5">
        <f t="shared" si="22"/>
        <v>0.5978543714973458</v>
      </c>
      <c r="O81" s="5">
        <f t="shared" si="23"/>
        <v>0.4383711467890772</v>
      </c>
      <c r="P81" s="5">
        <f t="shared" si="24"/>
        <v>-0.5978543714973457</v>
      </c>
      <c r="Q81" s="5">
        <f t="shared" si="25"/>
        <v>0.5978543714973459</v>
      </c>
      <c r="R81" s="5">
        <f t="shared" si="26"/>
        <v>0.4383711467890773</v>
      </c>
      <c r="T81">
        <v>154</v>
      </c>
      <c r="U81" s="5">
        <f t="shared" si="27"/>
        <v>0.4537856055185254</v>
      </c>
    </row>
    <row r="82" spans="7:21" ht="12.75">
      <c r="G82" s="5">
        <f t="shared" si="17"/>
        <v>0.9135454576426009</v>
      </c>
      <c r="H82" s="5">
        <f t="shared" si="15"/>
        <v>0.4067366430758003</v>
      </c>
      <c r="I82" s="5">
        <f t="shared" si="18"/>
        <v>0.7169741012116334</v>
      </c>
      <c r="J82" s="5">
        <f t="shared" si="16"/>
        <v>0.6232560775409819</v>
      </c>
      <c r="K82" s="5">
        <f t="shared" si="19"/>
        <v>1.1413636911979639</v>
      </c>
      <c r="L82" s="5">
        <f t="shared" si="20"/>
        <v>0.7209949044317475</v>
      </c>
      <c r="M82" s="5">
        <f t="shared" si="21"/>
        <v>-0.4067366430758002</v>
      </c>
      <c r="N82" s="5">
        <f t="shared" si="22"/>
        <v>0.6232560775409819</v>
      </c>
      <c r="O82" s="5">
        <f t="shared" si="23"/>
        <v>0.4067366430758003</v>
      </c>
      <c r="P82" s="5">
        <f t="shared" si="24"/>
        <v>-0.6232560775409818</v>
      </c>
      <c r="Q82" s="5">
        <f t="shared" si="25"/>
        <v>0.623256077540982</v>
      </c>
      <c r="R82" s="5">
        <f t="shared" si="26"/>
        <v>0.40673664307580043</v>
      </c>
      <c r="T82">
        <v>156</v>
      </c>
      <c r="U82" s="5">
        <f t="shared" si="27"/>
        <v>0.41887902047863923</v>
      </c>
    </row>
    <row r="83" spans="7:21" ht="12.75">
      <c r="G83" s="5">
        <f t="shared" si="17"/>
        <v>0.9271838545667874</v>
      </c>
      <c r="H83" s="5">
        <f t="shared" si="15"/>
        <v>0.3746065934159121</v>
      </c>
      <c r="I83" s="5">
        <f t="shared" si="18"/>
        <v>0.6947860165382119</v>
      </c>
      <c r="J83" s="5">
        <f t="shared" si="16"/>
        <v>0.6478984420593736</v>
      </c>
      <c r="K83" s="5">
        <f t="shared" si="19"/>
        <v>1.1353789097734994</v>
      </c>
      <c r="L83" s="5">
        <f t="shared" si="20"/>
        <v>0.7157535248327</v>
      </c>
      <c r="M83" s="5">
        <f t="shared" si="21"/>
        <v>-0.374606593415912</v>
      </c>
      <c r="N83" s="5">
        <f t="shared" si="22"/>
        <v>0.6478984420593736</v>
      </c>
      <c r="O83" s="5">
        <f t="shared" si="23"/>
        <v>0.3746065934159121</v>
      </c>
      <c r="P83" s="5">
        <f t="shared" si="24"/>
        <v>-0.6478984420593735</v>
      </c>
      <c r="Q83" s="5">
        <f t="shared" si="25"/>
        <v>0.6478984420593737</v>
      </c>
      <c r="R83" s="5">
        <f t="shared" si="26"/>
        <v>0.37460659341591224</v>
      </c>
      <c r="T83">
        <v>158</v>
      </c>
      <c r="U83" s="5">
        <f t="shared" si="27"/>
        <v>0.3839724354387526</v>
      </c>
    </row>
    <row r="84" spans="7:21" ht="12.75">
      <c r="G84" s="5">
        <f t="shared" si="17"/>
        <v>0.9396926207859084</v>
      </c>
      <c r="H84" s="5">
        <f t="shared" si="15"/>
        <v>0.34202014332566877</v>
      </c>
      <c r="I84" s="5">
        <f t="shared" si="18"/>
        <v>0.67175144212722</v>
      </c>
      <c r="J84" s="5">
        <f t="shared" si="16"/>
        <v>0.6717514421272202</v>
      </c>
      <c r="K84" s="5">
        <f t="shared" si="19"/>
        <v>1.1280108440391898</v>
      </c>
      <c r="L84" s="5">
        <f t="shared" si="20"/>
        <v>0.7096401098170223</v>
      </c>
      <c r="M84" s="5">
        <f t="shared" si="21"/>
        <v>-0.34202014332566866</v>
      </c>
      <c r="N84" s="5">
        <f t="shared" si="22"/>
        <v>0.6717514421272202</v>
      </c>
      <c r="O84" s="5">
        <f t="shared" si="23"/>
        <v>0.34202014332566877</v>
      </c>
      <c r="P84" s="5">
        <f t="shared" si="24"/>
        <v>-0.67175144212722</v>
      </c>
      <c r="Q84" s="5">
        <f t="shared" si="25"/>
        <v>0.6717514421272203</v>
      </c>
      <c r="R84" s="5">
        <f t="shared" si="26"/>
        <v>0.34202014332566893</v>
      </c>
      <c r="T84">
        <v>160</v>
      </c>
      <c r="U84" s="5">
        <f t="shared" si="27"/>
        <v>0.34906585039886595</v>
      </c>
    </row>
    <row r="85" spans="7:21" ht="12.75">
      <c r="G85" s="5">
        <f t="shared" si="17"/>
        <v>0.9510565162951536</v>
      </c>
      <c r="H85" s="5">
        <f t="shared" si="15"/>
        <v>0.3090169943749474</v>
      </c>
      <c r="I85" s="5">
        <f t="shared" si="18"/>
        <v>0.6478984420593735</v>
      </c>
      <c r="J85" s="5">
        <f t="shared" si="16"/>
        <v>0.694786016538212</v>
      </c>
      <c r="K85" s="5">
        <f t="shared" si="19"/>
        <v>1.119268470848169</v>
      </c>
      <c r="L85" s="5">
        <f t="shared" si="20"/>
        <v>0.7026621076392116</v>
      </c>
      <c r="M85" s="5">
        <f t="shared" si="21"/>
        <v>-0.3090169943749473</v>
      </c>
      <c r="N85" s="5">
        <f t="shared" si="22"/>
        <v>0.694786016538212</v>
      </c>
      <c r="O85" s="5">
        <f t="shared" si="23"/>
        <v>0.3090169943749474</v>
      </c>
      <c r="P85" s="5">
        <f t="shared" si="24"/>
        <v>-0.6947860165382119</v>
      </c>
      <c r="Q85" s="5">
        <f t="shared" si="25"/>
        <v>0.6947860165382121</v>
      </c>
      <c r="R85" s="5">
        <f t="shared" si="26"/>
        <v>0.3090169943749475</v>
      </c>
      <c r="T85">
        <v>162</v>
      </c>
      <c r="U85" s="5">
        <f t="shared" si="27"/>
        <v>0.3141592653589793</v>
      </c>
    </row>
    <row r="86" spans="7:21" ht="12.75">
      <c r="G86" s="5">
        <f t="shared" si="17"/>
        <v>0.9612616959383188</v>
      </c>
      <c r="H86" s="5">
        <f t="shared" si="15"/>
        <v>0.27563735581699955</v>
      </c>
      <c r="I86" s="5">
        <f t="shared" si="18"/>
        <v>0.6232560775409821</v>
      </c>
      <c r="J86" s="5">
        <f t="shared" si="16"/>
        <v>0.7169741012116332</v>
      </c>
      <c r="K86" s="5">
        <f t="shared" si="19"/>
        <v>1.1091624414355106</v>
      </c>
      <c r="L86" s="5">
        <f t="shared" si="20"/>
        <v>0.6948280199200428</v>
      </c>
      <c r="M86" s="5">
        <f t="shared" si="21"/>
        <v>-0.27563735581699944</v>
      </c>
      <c r="N86" s="5">
        <f t="shared" si="22"/>
        <v>0.7169741012116332</v>
      </c>
      <c r="O86" s="5">
        <f t="shared" si="23"/>
        <v>0.27563735581699955</v>
      </c>
      <c r="P86" s="5">
        <f t="shared" si="24"/>
        <v>-0.7169741012116332</v>
      </c>
      <c r="Q86" s="5">
        <f t="shared" si="25"/>
        <v>0.7169741012116333</v>
      </c>
      <c r="R86" s="5">
        <f t="shared" si="26"/>
        <v>0.2756373558169996</v>
      </c>
      <c r="T86">
        <v>164</v>
      </c>
      <c r="U86" s="5">
        <f t="shared" si="27"/>
        <v>0.2792526803190931</v>
      </c>
    </row>
    <row r="87" spans="7:21" ht="12.75">
      <c r="G87" s="5">
        <f t="shared" si="17"/>
        <v>0.9702957262759965</v>
      </c>
      <c r="H87" s="5">
        <f t="shared" si="15"/>
        <v>0.24192189559966762</v>
      </c>
      <c r="I87" s="5">
        <f t="shared" si="18"/>
        <v>0.5978543714973454</v>
      </c>
      <c r="J87" s="5">
        <f t="shared" si="16"/>
        <v>0.7382886633841225</v>
      </c>
      <c r="K87" s="5">
        <f t="shared" si="19"/>
        <v>1.0977050684413394</v>
      </c>
      <c r="L87" s="5">
        <f t="shared" si="20"/>
        <v>0.686147391288653</v>
      </c>
      <c r="M87" s="5">
        <f t="shared" si="21"/>
        <v>-0.2419218955996675</v>
      </c>
      <c r="N87" s="5">
        <f t="shared" si="22"/>
        <v>0.7382886633841225</v>
      </c>
      <c r="O87" s="5">
        <f t="shared" si="23"/>
        <v>0.24192189559966762</v>
      </c>
      <c r="P87" s="5">
        <f t="shared" si="24"/>
        <v>-0.7382886633841224</v>
      </c>
      <c r="Q87" s="5">
        <f t="shared" si="25"/>
        <v>0.7382886633841226</v>
      </c>
      <c r="R87" s="5">
        <f t="shared" si="26"/>
        <v>0.2419218955996677</v>
      </c>
      <c r="T87">
        <v>166</v>
      </c>
      <c r="U87" s="5">
        <f t="shared" si="27"/>
        <v>0.24434609527920603</v>
      </c>
    </row>
    <row r="88" spans="7:21" ht="12.75">
      <c r="G88" s="5">
        <f t="shared" si="17"/>
        <v>0.9781476007338057</v>
      </c>
      <c r="H88" s="5">
        <f t="shared" si="15"/>
        <v>0.20791169081775918</v>
      </c>
      <c r="I88" s="5">
        <f t="shared" si="18"/>
        <v>0.5717242719944458</v>
      </c>
      <c r="J88" s="5">
        <f t="shared" si="16"/>
        <v>0.7587037345449283</v>
      </c>
      <c r="K88" s="5">
        <f t="shared" si="19"/>
        <v>1.084910310909776</v>
      </c>
      <c r="L88" s="5">
        <f t="shared" si="20"/>
        <v>0.6766307977538812</v>
      </c>
      <c r="M88" s="5">
        <f t="shared" si="21"/>
        <v>-0.20791169081775907</v>
      </c>
      <c r="N88" s="5">
        <f t="shared" si="22"/>
        <v>0.7587037345449283</v>
      </c>
      <c r="O88" s="5">
        <f t="shared" si="23"/>
        <v>0.20791169081775918</v>
      </c>
      <c r="P88" s="5">
        <f t="shared" si="24"/>
        <v>-0.7587037345449282</v>
      </c>
      <c r="Q88" s="5">
        <f t="shared" si="25"/>
        <v>0.7587037345449283</v>
      </c>
      <c r="R88" s="5">
        <f t="shared" si="26"/>
        <v>0.20791169081775923</v>
      </c>
      <c r="T88">
        <v>168</v>
      </c>
      <c r="U88" s="5">
        <f t="shared" si="27"/>
        <v>0.2094395102393194</v>
      </c>
    </row>
    <row r="89" spans="7:21" ht="12.75">
      <c r="G89" s="5">
        <f t="shared" si="17"/>
        <v>0.9848077530122081</v>
      </c>
      <c r="H89" s="5">
        <f t="shared" si="15"/>
        <v>0.17364817766693014</v>
      </c>
      <c r="I89" s="5">
        <f t="shared" si="18"/>
        <v>0.5448976145334935</v>
      </c>
      <c r="J89" s="5">
        <f t="shared" si="16"/>
        <v>0.7781944420745424</v>
      </c>
      <c r="K89" s="5">
        <f t="shared" si="19"/>
        <v>1.0707937572819912</v>
      </c>
      <c r="L89" s="5">
        <f t="shared" si="20"/>
        <v>0.6662898338190306</v>
      </c>
      <c r="M89" s="5">
        <f t="shared" si="21"/>
        <v>-0.17364817766693003</v>
      </c>
      <c r="N89" s="5">
        <f t="shared" si="22"/>
        <v>0.7781944420745424</v>
      </c>
      <c r="O89" s="5">
        <f t="shared" si="23"/>
        <v>0.17364817766693014</v>
      </c>
      <c r="P89" s="5">
        <f t="shared" si="24"/>
        <v>-0.7781944420745422</v>
      </c>
      <c r="Q89" s="5">
        <f t="shared" si="25"/>
        <v>0.7781944420745424</v>
      </c>
      <c r="R89" s="5">
        <f t="shared" si="26"/>
        <v>0.17364817766693014</v>
      </c>
      <c r="T89">
        <v>170</v>
      </c>
      <c r="U89" s="5">
        <f t="shared" si="27"/>
        <v>0.17453292519943275</v>
      </c>
    </row>
    <row r="90" spans="7:21" ht="12.75">
      <c r="G90" s="5">
        <f t="shared" si="17"/>
        <v>0.9902680687415703</v>
      </c>
      <c r="H90" s="5">
        <f t="shared" si="15"/>
        <v>0.13917310096006563</v>
      </c>
      <c r="I90" s="5">
        <f t="shared" si="18"/>
        <v>0.5174070832642758</v>
      </c>
      <c r="J90" s="5">
        <f t="shared" si="16"/>
        <v>0.7967370395481527</v>
      </c>
      <c r="K90" s="5">
        <f t="shared" si="19"/>
        <v>1.055372606404092</v>
      </c>
      <c r="L90" s="5">
        <f t="shared" si="20"/>
        <v>0.6551370983557527</v>
      </c>
      <c r="M90" s="5">
        <f t="shared" si="21"/>
        <v>-0.13917310096006552</v>
      </c>
      <c r="N90" s="5">
        <f t="shared" si="22"/>
        <v>0.7967370395481527</v>
      </c>
      <c r="O90" s="5">
        <f t="shared" si="23"/>
        <v>0.13917310096006563</v>
      </c>
      <c r="P90" s="5">
        <f t="shared" si="24"/>
        <v>-0.7967370395481527</v>
      </c>
      <c r="Q90" s="5">
        <f t="shared" si="25"/>
        <v>0.7967370395481528</v>
      </c>
      <c r="R90" s="5">
        <f t="shared" si="26"/>
        <v>0.13917310096006558</v>
      </c>
      <c r="T90">
        <v>172</v>
      </c>
      <c r="U90" s="5">
        <f t="shared" si="27"/>
        <v>0.13962634015954656</v>
      </c>
    </row>
    <row r="91" spans="7:21" ht="12.75">
      <c r="G91" s="5">
        <f t="shared" si="17"/>
        <v>0.9945218953682733</v>
      </c>
      <c r="H91" s="5">
        <f t="shared" si="15"/>
        <v>0.10452846326765361</v>
      </c>
      <c r="I91" s="5">
        <f t="shared" si="18"/>
        <v>0.48928617116455153</v>
      </c>
      <c r="J91" s="5">
        <f t="shared" si="16"/>
        <v>0.8143089356670067</v>
      </c>
      <c r="K91" s="5">
        <f t="shared" si="19"/>
        <v>1.0386656465729773</v>
      </c>
      <c r="L91" s="5">
        <f t="shared" si="20"/>
        <v>0.6431861792542621</v>
      </c>
      <c r="M91" s="5">
        <f t="shared" si="21"/>
        <v>-0.1045284632676535</v>
      </c>
      <c r="N91" s="5">
        <f t="shared" si="22"/>
        <v>0.8143089356670067</v>
      </c>
      <c r="O91" s="5">
        <f t="shared" si="23"/>
        <v>0.10452846326765361</v>
      </c>
      <c r="P91" s="5">
        <f t="shared" si="24"/>
        <v>-0.8143089356670066</v>
      </c>
      <c r="Q91" s="5">
        <f t="shared" si="25"/>
        <v>0.8143089356670068</v>
      </c>
      <c r="R91" s="5">
        <f t="shared" si="26"/>
        <v>0.10452846326765364</v>
      </c>
      <c r="T91">
        <v>174</v>
      </c>
      <c r="U91" s="5">
        <f t="shared" si="27"/>
        <v>0.10471975511965992</v>
      </c>
    </row>
    <row r="92" spans="7:21" ht="12.75">
      <c r="G92" s="5">
        <f t="shared" si="17"/>
        <v>0.9975640502598242</v>
      </c>
      <c r="H92" s="5">
        <f t="shared" si="15"/>
        <v>0.0697564737441254</v>
      </c>
      <c r="I92" s="5">
        <f t="shared" si="18"/>
        <v>0.4605691392340202</v>
      </c>
      <c r="J92" s="5">
        <f t="shared" si="16"/>
        <v>0.830888721782426</v>
      </c>
      <c r="K92" s="5">
        <f t="shared" si="19"/>
        <v>1.020693232645691</v>
      </c>
      <c r="L92" s="5">
        <f t="shared" si="20"/>
        <v>0.630451636868586</v>
      </c>
      <c r="M92" s="5">
        <f t="shared" si="21"/>
        <v>-0.06975647374412527</v>
      </c>
      <c r="N92" s="5">
        <f t="shared" si="22"/>
        <v>0.830888721782426</v>
      </c>
      <c r="O92" s="5">
        <f t="shared" si="23"/>
        <v>0.0697564737441254</v>
      </c>
      <c r="P92" s="5">
        <f t="shared" si="24"/>
        <v>-0.8308887217824259</v>
      </c>
      <c r="Q92" s="5">
        <f t="shared" si="25"/>
        <v>0.8308887217824261</v>
      </c>
      <c r="R92" s="5">
        <f t="shared" si="26"/>
        <v>0.06975647374412547</v>
      </c>
      <c r="T92">
        <v>176</v>
      </c>
      <c r="U92" s="5">
        <f t="shared" si="27"/>
        <v>0.06981317007977328</v>
      </c>
    </row>
    <row r="93" spans="7:21" ht="12.75">
      <c r="G93" s="5">
        <f t="shared" si="17"/>
        <v>0.9993908270190958</v>
      </c>
      <c r="H93" s="5">
        <f t="shared" si="15"/>
        <v>0.034899496702500574</v>
      </c>
      <c r="I93" s="5">
        <f t="shared" si="18"/>
        <v>0.431290974752569</v>
      </c>
      <c r="J93" s="5">
        <f t="shared" si="16"/>
        <v>0.8464561979789497</v>
      </c>
      <c r="K93" s="5">
        <f t="shared" si="19"/>
        <v>1.0014772612401652</v>
      </c>
      <c r="L93" s="5">
        <f t="shared" si="20"/>
        <v>0.6169489862770151</v>
      </c>
      <c r="M93" s="5">
        <f t="shared" si="21"/>
        <v>-0.034899496702500456</v>
      </c>
      <c r="N93" s="5">
        <f t="shared" si="22"/>
        <v>0.8464561979789497</v>
      </c>
      <c r="O93" s="5">
        <f t="shared" si="23"/>
        <v>0.034899496702500574</v>
      </c>
      <c r="P93" s="5">
        <f t="shared" si="24"/>
        <v>-0.8464561979789496</v>
      </c>
      <c r="Q93" s="5">
        <f t="shared" si="25"/>
        <v>0.8464561979789498</v>
      </c>
      <c r="R93" s="5">
        <f t="shared" si="26"/>
        <v>0.03489949670250064</v>
      </c>
      <c r="T93">
        <v>178</v>
      </c>
      <c r="U93" s="5">
        <f t="shared" si="27"/>
        <v>0.034906585039886195</v>
      </c>
    </row>
    <row r="94" spans="7:21" ht="12.75">
      <c r="G94" s="5">
        <f t="shared" si="17"/>
        <v>1</v>
      </c>
      <c r="H94" s="5">
        <f t="shared" si="15"/>
        <v>0</v>
      </c>
      <c r="I94" s="5">
        <f t="shared" si="18"/>
        <v>0.4014873486536644</v>
      </c>
      <c r="J94" s="5">
        <f t="shared" si="16"/>
        <v>0.8609923976848175</v>
      </c>
      <c r="K94" s="5">
        <f t="shared" si="19"/>
        <v>0.9810411440575652</v>
      </c>
      <c r="L94" s="5">
        <f t="shared" si="20"/>
        <v>0.6026946783793722</v>
      </c>
      <c r="M94" s="5">
        <f t="shared" si="21"/>
        <v>1.22514845490862E-16</v>
      </c>
      <c r="N94" s="5">
        <f t="shared" si="22"/>
        <v>0.8609923976848175</v>
      </c>
      <c r="O94" s="5">
        <f t="shared" si="23"/>
        <v>0</v>
      </c>
      <c r="P94" s="5">
        <f t="shared" si="24"/>
        <v>-0.8609923976848174</v>
      </c>
      <c r="Q94" s="5">
        <f t="shared" si="25"/>
        <v>0.8609923976848175</v>
      </c>
      <c r="R94" s="5">
        <f t="shared" si="26"/>
        <v>5.551115123125783E-17</v>
      </c>
      <c r="T94">
        <v>180</v>
      </c>
      <c r="U94" s="5">
        <f t="shared" si="27"/>
        <v>0</v>
      </c>
    </row>
    <row r="95" spans="7:21" ht="12.75">
      <c r="G95" s="5">
        <f t="shared" si="17"/>
        <v>0.9993908270190958</v>
      </c>
      <c r="H95" s="5">
        <f t="shared" si="15"/>
        <v>-0.03489949670250102</v>
      </c>
      <c r="I95" s="5">
        <f t="shared" si="18"/>
        <v>0.37119457206480994</v>
      </c>
      <c r="J95" s="5">
        <f t="shared" si="16"/>
        <v>0.8744796107798183</v>
      </c>
      <c r="K95" s="5">
        <f t="shared" si="19"/>
        <v>0.9594097793587338</v>
      </c>
      <c r="L95" s="5">
        <f t="shared" si="20"/>
        <v>0.587706079854122</v>
      </c>
      <c r="M95" s="5">
        <f t="shared" si="21"/>
        <v>0.03489949670250114</v>
      </c>
      <c r="N95" s="5">
        <f t="shared" si="22"/>
        <v>0.8744796107798183</v>
      </c>
      <c r="O95" s="5">
        <f t="shared" si="23"/>
        <v>-0.03489949670250102</v>
      </c>
      <c r="P95" s="5">
        <f t="shared" si="24"/>
        <v>-0.8744796107798183</v>
      </c>
      <c r="Q95" s="5">
        <f t="shared" si="25"/>
        <v>0.8744796107798183</v>
      </c>
      <c r="R95" s="5">
        <f t="shared" si="26"/>
        <v>-0.03489949670250103</v>
      </c>
      <c r="T95">
        <v>182</v>
      </c>
      <c r="U95" s="5">
        <f t="shared" si="27"/>
        <v>-0.03490658503988664</v>
      </c>
    </row>
    <row r="96" spans="7:21" ht="12.75">
      <c r="G96" s="5">
        <f t="shared" si="17"/>
        <v>0.9975640502598243</v>
      </c>
      <c r="H96" s="5">
        <f t="shared" si="15"/>
        <v>-0.06975647374412496</v>
      </c>
      <c r="I96" s="5">
        <f t="shared" si="18"/>
        <v>0.3404495520680355</v>
      </c>
      <c r="J96" s="5">
        <f t="shared" si="16"/>
        <v>0.8869014051723415</v>
      </c>
      <c r="K96" s="5">
        <f t="shared" si="19"/>
        <v>0.9366095216295017</v>
      </c>
      <c r="L96" s="5">
        <f t="shared" si="20"/>
        <v>0.5720014519997515</v>
      </c>
      <c r="M96" s="5">
        <f t="shared" si="21"/>
        <v>0.06975647374412508</v>
      </c>
      <c r="N96" s="5">
        <f t="shared" si="22"/>
        <v>0.8869014051723415</v>
      </c>
      <c r="O96" s="5">
        <f t="shared" si="23"/>
        <v>-0.06975647374412496</v>
      </c>
      <c r="P96" s="5">
        <f t="shared" si="24"/>
        <v>-0.8869014051723415</v>
      </c>
      <c r="Q96" s="5">
        <f t="shared" si="25"/>
        <v>0.8869014051723416</v>
      </c>
      <c r="R96" s="5">
        <f t="shared" si="26"/>
        <v>-0.06975647374412497</v>
      </c>
      <c r="T96">
        <v>184</v>
      </c>
      <c r="U96" s="5">
        <f t="shared" si="27"/>
        <v>-0.06981317007977283</v>
      </c>
    </row>
    <row r="97" spans="7:21" ht="12.75">
      <c r="G97" s="5">
        <f t="shared" si="17"/>
        <v>0.9945218953682734</v>
      </c>
      <c r="H97" s="5">
        <f t="shared" si="15"/>
        <v>-0.10452846326765318</v>
      </c>
      <c r="I97" s="5">
        <f t="shared" si="18"/>
        <v>0.309289746734299</v>
      </c>
      <c r="J97" s="5">
        <f t="shared" si="16"/>
        <v>0.8982426468193508</v>
      </c>
      <c r="K97" s="5">
        <f t="shared" si="19"/>
        <v>0.9126681494718006</v>
      </c>
      <c r="L97" s="5">
        <f t="shared" si="20"/>
        <v>0.5555999284861883</v>
      </c>
      <c r="M97" s="5">
        <f t="shared" si="21"/>
        <v>0.10452846326765329</v>
      </c>
      <c r="N97" s="5">
        <f t="shared" si="22"/>
        <v>0.8982426468193508</v>
      </c>
      <c r="O97" s="5">
        <f t="shared" si="23"/>
        <v>-0.10452846326765318</v>
      </c>
      <c r="P97" s="5">
        <f t="shared" si="24"/>
        <v>-0.8982426468193508</v>
      </c>
      <c r="Q97" s="5">
        <f t="shared" si="25"/>
        <v>0.898242646819351</v>
      </c>
      <c r="R97" s="5">
        <f t="shared" si="26"/>
        <v>-0.1045284632676532</v>
      </c>
      <c r="T97">
        <v>186</v>
      </c>
      <c r="U97" s="5">
        <f t="shared" si="27"/>
        <v>-0.10471975511965947</v>
      </c>
    </row>
    <row r="98" spans="7:21" ht="12.75">
      <c r="G98" s="5">
        <f t="shared" si="17"/>
        <v>0.9902680687415703</v>
      </c>
      <c r="H98" s="5">
        <f t="shared" si="15"/>
        <v>-0.13917310096006563</v>
      </c>
      <c r="I98" s="5">
        <f t="shared" si="18"/>
        <v>0.27775311948659964</v>
      </c>
      <c r="J98" s="5">
        <f t="shared" si="16"/>
        <v>0.9084895181648838</v>
      </c>
      <c r="K98" s="5">
        <f t="shared" si="19"/>
        <v>0.8876148317597189</v>
      </c>
      <c r="L98" s="5">
        <f t="shared" si="20"/>
        <v>0.5385214920433726</v>
      </c>
      <c r="M98" s="5">
        <f t="shared" si="21"/>
        <v>0.13917310096006574</v>
      </c>
      <c r="N98" s="5">
        <f t="shared" si="22"/>
        <v>0.9084895181648838</v>
      </c>
      <c r="O98" s="5">
        <f t="shared" si="23"/>
        <v>-0.13917310096006563</v>
      </c>
      <c r="P98" s="5">
        <f t="shared" si="24"/>
        <v>-0.9084895181648838</v>
      </c>
      <c r="Q98" s="5">
        <f t="shared" si="25"/>
        <v>0.9084895181648838</v>
      </c>
      <c r="R98" s="5">
        <f t="shared" si="26"/>
        <v>-0.13917310096006563</v>
      </c>
      <c r="T98">
        <v>188</v>
      </c>
      <c r="U98" s="5">
        <f t="shared" si="27"/>
        <v>-0.13962634015954656</v>
      </c>
    </row>
    <row r="99" spans="7:21" ht="12.75">
      <c r="G99" s="5">
        <f t="shared" si="17"/>
        <v>0.984807753012208</v>
      </c>
      <c r="H99" s="5">
        <f t="shared" si="15"/>
        <v>-0.17364817766693058</v>
      </c>
      <c r="I99" s="5">
        <f t="shared" si="18"/>
        <v>0.24587809284739442</v>
      </c>
      <c r="J99" s="5">
        <f t="shared" si="16"/>
        <v>0.917629534974615</v>
      </c>
      <c r="K99" s="5">
        <f t="shared" si="19"/>
        <v>0.8614800921017216</v>
      </c>
      <c r="L99" s="5">
        <f t="shared" si="20"/>
        <v>0.520786950115379</v>
      </c>
      <c r="M99" s="5">
        <f t="shared" si="21"/>
        <v>0.1736481776669307</v>
      </c>
      <c r="N99" s="5">
        <f t="shared" si="22"/>
        <v>0.917629534974615</v>
      </c>
      <c r="O99" s="5">
        <f t="shared" si="23"/>
        <v>-0.17364817766693058</v>
      </c>
      <c r="P99" s="5">
        <f t="shared" si="24"/>
        <v>-0.9176295349746149</v>
      </c>
      <c r="Q99" s="5">
        <f t="shared" si="25"/>
        <v>0.9176295349746151</v>
      </c>
      <c r="R99" s="5">
        <f t="shared" si="26"/>
        <v>-0.17364817766693053</v>
      </c>
      <c r="T99">
        <v>190</v>
      </c>
      <c r="U99" s="5">
        <f t="shared" si="27"/>
        <v>-0.1745329251994332</v>
      </c>
    </row>
    <row r="100" spans="7:21" ht="12.75">
      <c r="G100" s="5">
        <f t="shared" si="17"/>
        <v>0.9781476007338057</v>
      </c>
      <c r="H100" s="5">
        <f aca="true" t="shared" si="28" ref="H100:H131">$B$6*SIN(U100)</f>
        <v>-0.20791169081775918</v>
      </c>
      <c r="I100" s="5">
        <f t="shared" si="18"/>
        <v>0.21370350162667182</v>
      </c>
      <c r="J100" s="5">
        <f aca="true" t="shared" si="29" ref="J100:J131">$B$9*SIN(U100+$B$4)</f>
        <v>0.9256515615459734</v>
      </c>
      <c r="K100" s="5">
        <f t="shared" si="19"/>
        <v>0.8342957716523342</v>
      </c>
      <c r="L100" s="5">
        <f t="shared" si="20"/>
        <v>0.50241790950975</v>
      </c>
      <c r="M100" s="5">
        <f t="shared" si="21"/>
        <v>0.20791169081775931</v>
      </c>
      <c r="N100" s="5">
        <f t="shared" si="22"/>
        <v>0.9256515615459734</v>
      </c>
      <c r="O100" s="5">
        <f t="shared" si="23"/>
        <v>-0.20791169081775918</v>
      </c>
      <c r="P100" s="5">
        <f t="shared" si="24"/>
        <v>-0.9256515615459734</v>
      </c>
      <c r="Q100" s="5">
        <f t="shared" si="25"/>
        <v>0.9256515615459735</v>
      </c>
      <c r="R100" s="5">
        <f t="shared" si="26"/>
        <v>-0.20791169081775918</v>
      </c>
      <c r="T100">
        <v>192</v>
      </c>
      <c r="U100" s="5">
        <f t="shared" si="27"/>
        <v>-0.2094395102393194</v>
      </c>
    </row>
    <row r="101" spans="7:21" ht="12.75">
      <c r="G101" s="5">
        <f t="shared" si="17"/>
        <v>0.9702957262759965</v>
      </c>
      <c r="H101" s="5">
        <f t="shared" si="28"/>
        <v>-0.24192189559966762</v>
      </c>
      <c r="I101" s="5">
        <f t="shared" si="18"/>
        <v>0.1812685456077176</v>
      </c>
      <c r="J101" s="5">
        <f t="shared" si="29"/>
        <v>0.9325458242752808</v>
      </c>
      <c r="K101" s="5">
        <f t="shared" si="19"/>
        <v>0.8060949903185998</v>
      </c>
      <c r="L101" s="5">
        <f t="shared" si="20"/>
        <v>0.4834367500729292</v>
      </c>
      <c r="M101" s="5">
        <f t="shared" si="21"/>
        <v>0.24192189559966773</v>
      </c>
      <c r="N101" s="5">
        <f t="shared" si="22"/>
        <v>0.9325458242752808</v>
      </c>
      <c r="O101" s="5">
        <f t="shared" si="23"/>
        <v>-0.24192189559966762</v>
      </c>
      <c r="P101" s="5">
        <f t="shared" si="24"/>
        <v>-0.9325458242752808</v>
      </c>
      <c r="Q101" s="5">
        <f t="shared" si="25"/>
        <v>0.9325458242752809</v>
      </c>
      <c r="R101" s="5">
        <f t="shared" si="26"/>
        <v>-0.2419218955996676</v>
      </c>
      <c r="T101">
        <v>194</v>
      </c>
      <c r="U101" s="5">
        <f t="shared" si="27"/>
        <v>-0.24434609527920603</v>
      </c>
    </row>
    <row r="102" spans="7:21" ht="12.75">
      <c r="G102" s="5">
        <f t="shared" si="17"/>
        <v>0.9612616959383189</v>
      </c>
      <c r="H102" s="5">
        <f t="shared" si="28"/>
        <v>-0.2756373558169991</v>
      </c>
      <c r="I102" s="5">
        <f t="shared" si="18"/>
        <v>0.14861274178821932</v>
      </c>
      <c r="J102" s="5">
        <f t="shared" si="29"/>
        <v>0.9383039235653808</v>
      </c>
      <c r="K102" s="5">
        <f t="shared" si="19"/>
        <v>0.7769121064085767</v>
      </c>
      <c r="L102" s="5">
        <f t="shared" si="20"/>
        <v>0.46386659742386716</v>
      </c>
      <c r="M102" s="5">
        <f t="shared" si="21"/>
        <v>0.2756373558169992</v>
      </c>
      <c r="N102" s="5">
        <f t="shared" si="22"/>
        <v>0.9383039235653808</v>
      </c>
      <c r="O102" s="5">
        <f t="shared" si="23"/>
        <v>-0.2756373558169991</v>
      </c>
      <c r="P102" s="5">
        <f t="shared" si="24"/>
        <v>-0.9383039235653808</v>
      </c>
      <c r="Q102" s="5">
        <f t="shared" si="25"/>
        <v>0.938303923565381</v>
      </c>
      <c r="R102" s="5">
        <f t="shared" si="26"/>
        <v>-0.2756373558169991</v>
      </c>
      <c r="T102">
        <v>196</v>
      </c>
      <c r="U102" s="5">
        <f t="shared" si="27"/>
        <v>-0.27925268031909267</v>
      </c>
    </row>
    <row r="103" spans="7:21" ht="12.75">
      <c r="G103" s="5">
        <f t="shared" si="17"/>
        <v>0.9510565162951534</v>
      </c>
      <c r="H103" s="5">
        <f t="shared" si="28"/>
        <v>-0.30901699437494784</v>
      </c>
      <c r="I103" s="5">
        <f t="shared" si="18"/>
        <v>0.11577587623488964</v>
      </c>
      <c r="J103" s="5">
        <f t="shared" si="29"/>
        <v>0.942918844059256</v>
      </c>
      <c r="K103" s="5">
        <f t="shared" si="19"/>
        <v>0.7467826747710301</v>
      </c>
      <c r="L103" s="5">
        <f t="shared" si="20"/>
        <v>0.44373129477901563</v>
      </c>
      <c r="M103" s="5">
        <f t="shared" si="21"/>
        <v>0.30901699437494795</v>
      </c>
      <c r="N103" s="5">
        <f t="shared" si="22"/>
        <v>0.942918844059256</v>
      </c>
      <c r="O103" s="5">
        <f t="shared" si="23"/>
        <v>-0.30901699437494784</v>
      </c>
      <c r="P103" s="5">
        <f t="shared" si="24"/>
        <v>-0.942918844059256</v>
      </c>
      <c r="Q103" s="5">
        <f t="shared" si="25"/>
        <v>0.942918844059256</v>
      </c>
      <c r="R103" s="5">
        <f t="shared" si="26"/>
        <v>-0.3090169943749479</v>
      </c>
      <c r="T103">
        <v>198</v>
      </c>
      <c r="U103" s="5">
        <f t="shared" si="27"/>
        <v>-0.31415926535897976</v>
      </c>
    </row>
    <row r="104" spans="7:21" ht="12.75">
      <c r="G104" s="5">
        <f t="shared" si="17"/>
        <v>0.9396926207859083</v>
      </c>
      <c r="H104" s="5">
        <f t="shared" si="28"/>
        <v>-0.34202014332566877</v>
      </c>
      <c r="I104" s="5">
        <f t="shared" si="18"/>
        <v>0.08279795561027516</v>
      </c>
      <c r="J104" s="5">
        <f t="shared" si="29"/>
        <v>0.9463849631871583</v>
      </c>
      <c r="K104" s="5">
        <f t="shared" si="19"/>
        <v>0.7157434034773285</v>
      </c>
      <c r="L104" s="5">
        <f t="shared" si="20"/>
        <v>0.4230553739030426</v>
      </c>
      <c r="M104" s="5">
        <f t="shared" si="21"/>
        <v>0.3420201433256689</v>
      </c>
      <c r="N104" s="5">
        <f t="shared" si="22"/>
        <v>0.9463849631871583</v>
      </c>
      <c r="O104" s="5">
        <f t="shared" si="23"/>
        <v>-0.34202014332566877</v>
      </c>
      <c r="P104" s="5">
        <f t="shared" si="24"/>
        <v>-0.9463849631871583</v>
      </c>
      <c r="Q104" s="5">
        <f t="shared" si="25"/>
        <v>0.9463849631871584</v>
      </c>
      <c r="R104" s="5">
        <f t="shared" si="26"/>
        <v>-0.34202014332566877</v>
      </c>
      <c r="T104">
        <v>200</v>
      </c>
      <c r="U104" s="5">
        <f t="shared" si="27"/>
        <v>-0.34906585039886595</v>
      </c>
    </row>
    <row r="105" spans="7:21" ht="12.75">
      <c r="G105" s="5">
        <f t="shared" si="17"/>
        <v>0.9271838545667873</v>
      </c>
      <c r="H105" s="5">
        <f t="shared" si="28"/>
        <v>-0.3746065934159121</v>
      </c>
      <c r="I105" s="5">
        <f t="shared" si="18"/>
        <v>0.049719158430796495</v>
      </c>
      <c r="J105" s="5">
        <f t="shared" si="29"/>
        <v>0.9486980580168451</v>
      </c>
      <c r="K105" s="5">
        <f t="shared" si="19"/>
        <v>0.6838321090983086</v>
      </c>
      <c r="L105" s="5">
        <f t="shared" si="20"/>
        <v>0.40186402522065306</v>
      </c>
      <c r="M105" s="5">
        <f t="shared" si="21"/>
        <v>0.37460659341591224</v>
      </c>
      <c r="N105" s="5">
        <f t="shared" si="22"/>
        <v>0.9486980580168451</v>
      </c>
      <c r="O105" s="5">
        <f t="shared" si="23"/>
        <v>-0.3746065934159121</v>
      </c>
      <c r="P105" s="5">
        <f t="shared" si="24"/>
        <v>-0.9486980580168451</v>
      </c>
      <c r="Q105" s="5">
        <f t="shared" si="25"/>
        <v>0.9486980580168451</v>
      </c>
      <c r="R105" s="5">
        <f t="shared" si="26"/>
        <v>-0.3746065934159122</v>
      </c>
      <c r="T105">
        <v>202</v>
      </c>
      <c r="U105" s="5">
        <f t="shared" si="27"/>
        <v>-0.3839724354387526</v>
      </c>
    </row>
    <row r="106" spans="7:21" ht="12.75">
      <c r="G106" s="5">
        <f t="shared" si="17"/>
        <v>0.913545457642601</v>
      </c>
      <c r="H106" s="5">
        <f t="shared" si="28"/>
        <v>-0.40673664307579993</v>
      </c>
      <c r="I106" s="5">
        <f t="shared" si="18"/>
        <v>0.01657978611541957</v>
      </c>
      <c r="J106" s="5">
        <f t="shared" si="29"/>
        <v>0.9498553103985716</v>
      </c>
      <c r="K106" s="5">
        <f t="shared" si="19"/>
        <v>0.6510876706306143</v>
      </c>
      <c r="L106" s="5">
        <f t="shared" si="20"/>
        <v>0.3801830671259402</v>
      </c>
      <c r="M106" s="5">
        <f t="shared" si="21"/>
        <v>0.40673664307580004</v>
      </c>
      <c r="N106" s="5">
        <f t="shared" si="22"/>
        <v>0.9498553103985716</v>
      </c>
      <c r="O106" s="5">
        <f t="shared" si="23"/>
        <v>-0.40673664307579993</v>
      </c>
      <c r="P106" s="5">
        <f t="shared" si="24"/>
        <v>-0.9498553103985716</v>
      </c>
      <c r="Q106" s="5">
        <f t="shared" si="25"/>
        <v>0.9498553103985716</v>
      </c>
      <c r="R106" s="5">
        <f t="shared" si="26"/>
        <v>-0.40673664307579993</v>
      </c>
      <c r="T106">
        <v>204</v>
      </c>
      <c r="U106" s="5">
        <f t="shared" si="27"/>
        <v>-0.4188790204786388</v>
      </c>
    </row>
    <row r="107" spans="7:21" ht="12.75">
      <c r="G107" s="5">
        <f t="shared" si="17"/>
        <v>0.898794046299167</v>
      </c>
      <c r="H107" s="5">
        <f t="shared" si="28"/>
        <v>-0.4383711467890772</v>
      </c>
      <c r="I107" s="5">
        <f t="shared" si="18"/>
        <v>-0.01657978611541915</v>
      </c>
      <c r="J107" s="5">
        <f t="shared" si="29"/>
        <v>0.9498553103985716</v>
      </c>
      <c r="K107" s="5">
        <f t="shared" si="19"/>
        <v>0.6175499821286236</v>
      </c>
      <c r="L107" s="5">
        <f t="shared" si="20"/>
        <v>0.3580389145266461</v>
      </c>
      <c r="M107" s="5">
        <f t="shared" si="21"/>
        <v>0.4383711467890773</v>
      </c>
      <c r="N107" s="5">
        <f t="shared" si="22"/>
        <v>0.9498553103985716</v>
      </c>
      <c r="O107" s="5">
        <f t="shared" si="23"/>
        <v>-0.4383711467890772</v>
      </c>
      <c r="P107" s="5">
        <f t="shared" si="24"/>
        <v>-0.9498553103985716</v>
      </c>
      <c r="Q107" s="5">
        <f t="shared" si="25"/>
        <v>0.9498553103985716</v>
      </c>
      <c r="R107" s="5">
        <f t="shared" si="26"/>
        <v>-0.4383711467890772</v>
      </c>
      <c r="T107">
        <v>206</v>
      </c>
      <c r="U107" s="5">
        <f t="shared" si="27"/>
        <v>-0.4537856055185254</v>
      </c>
    </row>
    <row r="108" spans="7:21" ht="12.75">
      <c r="G108" s="5">
        <f t="shared" si="17"/>
        <v>0.8829475928589268</v>
      </c>
      <c r="H108" s="5">
        <f t="shared" si="28"/>
        <v>-0.469471562785891</v>
      </c>
      <c r="I108" s="5">
        <f t="shared" si="18"/>
        <v>-0.04971915843079692</v>
      </c>
      <c r="J108" s="5">
        <f t="shared" si="29"/>
        <v>0.9486980580168451</v>
      </c>
      <c r="K108" s="5">
        <f t="shared" si="19"/>
        <v>0.5832599040996909</v>
      </c>
      <c r="L108" s="5">
        <f t="shared" si="20"/>
        <v>0.3354585466616679</v>
      </c>
      <c r="M108" s="5">
        <f t="shared" si="21"/>
        <v>0.4694715627858911</v>
      </c>
      <c r="N108" s="5">
        <f t="shared" si="22"/>
        <v>0.9486980580168451</v>
      </c>
      <c r="O108" s="5">
        <f t="shared" si="23"/>
        <v>-0.469471562785891</v>
      </c>
      <c r="P108" s="5">
        <f t="shared" si="24"/>
        <v>-0.9486980580168451</v>
      </c>
      <c r="Q108" s="5">
        <f t="shared" si="25"/>
        <v>0.9486980580168451</v>
      </c>
      <c r="R108" s="5">
        <f t="shared" si="26"/>
        <v>-0.469471562785891</v>
      </c>
      <c r="T108">
        <v>208</v>
      </c>
      <c r="U108" s="5">
        <f t="shared" si="27"/>
        <v>-0.4886921905584125</v>
      </c>
    </row>
    <row r="109" spans="7:21" ht="12.75">
      <c r="G109" s="5">
        <f t="shared" si="17"/>
        <v>0.8660254037844385</v>
      </c>
      <c r="H109" s="5">
        <f t="shared" si="28"/>
        <v>-0.5000000000000002</v>
      </c>
      <c r="I109" s="5">
        <f t="shared" si="18"/>
        <v>-0.08279795561027559</v>
      </c>
      <c r="J109" s="5">
        <f t="shared" si="29"/>
        <v>0.9463849631871583</v>
      </c>
      <c r="K109" s="5">
        <f t="shared" si="19"/>
        <v>0.548259213721914</v>
      </c>
      <c r="L109" s="5">
        <f t="shared" si="20"/>
        <v>0.3124694742310106</v>
      </c>
      <c r="M109" s="5">
        <f t="shared" si="21"/>
        <v>0.5000000000000003</v>
      </c>
      <c r="N109" s="5">
        <f t="shared" si="22"/>
        <v>0.9463849631871583</v>
      </c>
      <c r="O109" s="5">
        <f t="shared" si="23"/>
        <v>-0.5000000000000002</v>
      </c>
      <c r="P109" s="5">
        <f t="shared" si="24"/>
        <v>-0.9463849631871583</v>
      </c>
      <c r="Q109" s="5">
        <f t="shared" si="25"/>
        <v>0.9463849631871584</v>
      </c>
      <c r="R109" s="5">
        <f t="shared" si="26"/>
        <v>-0.5000000000000002</v>
      </c>
      <c r="T109">
        <v>210</v>
      </c>
      <c r="U109" s="5">
        <f t="shared" si="27"/>
        <v>-0.5235987755982991</v>
      </c>
    </row>
    <row r="110" spans="7:21" ht="12.75">
      <c r="G110" s="5">
        <f t="shared" si="17"/>
        <v>0.848048096156426</v>
      </c>
      <c r="H110" s="5">
        <f t="shared" si="28"/>
        <v>-0.5299192642332049</v>
      </c>
      <c r="I110" s="5">
        <f t="shared" si="18"/>
        <v>-0.11577587623489004</v>
      </c>
      <c r="J110" s="5">
        <f t="shared" si="29"/>
        <v>0.9429188440592559</v>
      </c>
      <c r="K110" s="5">
        <f t="shared" si="19"/>
        <v>0.5125905539450751</v>
      </c>
      <c r="L110" s="5">
        <f t="shared" si="20"/>
        <v>0.28909970587823564</v>
      </c>
      <c r="M110" s="5">
        <f t="shared" si="21"/>
        <v>0.5299192642332049</v>
      </c>
      <c r="N110" s="5">
        <f t="shared" si="22"/>
        <v>0.9429188440592559</v>
      </c>
      <c r="O110" s="5">
        <f t="shared" si="23"/>
        <v>-0.5299192642332049</v>
      </c>
      <c r="P110" s="5">
        <f t="shared" si="24"/>
        <v>-0.942918844059256</v>
      </c>
      <c r="Q110" s="5">
        <f t="shared" si="25"/>
        <v>0.9429188440592559</v>
      </c>
      <c r="R110" s="5">
        <f t="shared" si="26"/>
        <v>-0.5299192642332049</v>
      </c>
      <c r="T110">
        <v>212</v>
      </c>
      <c r="U110" s="5">
        <f t="shared" si="27"/>
        <v>-0.5585053606381853</v>
      </c>
    </row>
    <row r="111" spans="7:21" ht="12.75">
      <c r="G111" s="5">
        <f t="shared" si="17"/>
        <v>0.8290375725550417</v>
      </c>
      <c r="H111" s="5">
        <f t="shared" si="28"/>
        <v>-0.5591929034707468</v>
      </c>
      <c r="I111" s="5">
        <f t="shared" si="18"/>
        <v>-0.14861274178821932</v>
      </c>
      <c r="J111" s="5">
        <f t="shared" si="29"/>
        <v>0.9383039235653808</v>
      </c>
      <c r="K111" s="5">
        <f t="shared" si="19"/>
        <v>0.47629738153677564</v>
      </c>
      <c r="L111" s="5">
        <f t="shared" si="20"/>
        <v>0.26537771406624383</v>
      </c>
      <c r="M111" s="5">
        <f t="shared" si="21"/>
        <v>0.5591929034707469</v>
      </c>
      <c r="N111" s="5">
        <f t="shared" si="22"/>
        <v>0.9383039235653808</v>
      </c>
      <c r="O111" s="5">
        <f t="shared" si="23"/>
        <v>-0.5591929034707468</v>
      </c>
      <c r="P111" s="5">
        <f t="shared" si="24"/>
        <v>-0.9383039235653808</v>
      </c>
      <c r="Q111" s="5">
        <f t="shared" si="25"/>
        <v>0.938303923565381</v>
      </c>
      <c r="R111" s="5">
        <f t="shared" si="26"/>
        <v>-0.5591929034707468</v>
      </c>
      <c r="T111">
        <v>214</v>
      </c>
      <c r="U111" s="5">
        <f t="shared" si="27"/>
        <v>-0.593411945678072</v>
      </c>
    </row>
    <row r="112" spans="7:21" ht="12.75">
      <c r="G112" s="5">
        <f t="shared" si="17"/>
        <v>0.8090169943749475</v>
      </c>
      <c r="H112" s="5">
        <f t="shared" si="28"/>
        <v>-0.5877852522924731</v>
      </c>
      <c r="I112" s="5">
        <f t="shared" si="18"/>
        <v>-0.1812685456077176</v>
      </c>
      <c r="J112" s="5">
        <f t="shared" si="29"/>
        <v>0.9325458242752808</v>
      </c>
      <c r="K112" s="5">
        <f t="shared" si="19"/>
        <v>0.43942391413706083</v>
      </c>
      <c r="L112" s="5">
        <f t="shared" si="20"/>
        <v>0.24133240038796533</v>
      </c>
      <c r="M112" s="5">
        <f t="shared" si="21"/>
        <v>0.5877852522924732</v>
      </c>
      <c r="N112" s="5">
        <f t="shared" si="22"/>
        <v>0.9325458242752808</v>
      </c>
      <c r="O112" s="5">
        <f t="shared" si="23"/>
        <v>-0.5877852522924731</v>
      </c>
      <c r="P112" s="5">
        <f t="shared" si="24"/>
        <v>-0.9325458242752808</v>
      </c>
      <c r="Q112" s="5">
        <f t="shared" si="25"/>
        <v>0.9325458242752809</v>
      </c>
      <c r="R112" s="5">
        <f t="shared" si="26"/>
        <v>-0.5877852522924731</v>
      </c>
      <c r="T112">
        <v>216</v>
      </c>
      <c r="U112" s="5">
        <f t="shared" si="27"/>
        <v>-0.6283185307179586</v>
      </c>
    </row>
    <row r="113" spans="7:21" ht="12.75">
      <c r="G113" s="5">
        <f t="shared" si="17"/>
        <v>0.7880107536067221</v>
      </c>
      <c r="H113" s="5">
        <f t="shared" si="28"/>
        <v>-0.615661475325658</v>
      </c>
      <c r="I113" s="5">
        <f t="shared" si="18"/>
        <v>-0.2137035016266714</v>
      </c>
      <c r="J113" s="5">
        <f t="shared" si="29"/>
        <v>0.9256515615459734</v>
      </c>
      <c r="K113" s="5">
        <f t="shared" si="19"/>
        <v>0.4020150763860355</v>
      </c>
      <c r="L113" s="5">
        <f t="shared" si="20"/>
        <v>0.21699306035422078</v>
      </c>
      <c r="M113" s="5">
        <f t="shared" si="21"/>
        <v>0.6156614753256581</v>
      </c>
      <c r="N113" s="5">
        <f t="shared" si="22"/>
        <v>0.9256515615459734</v>
      </c>
      <c r="O113" s="5">
        <f t="shared" si="23"/>
        <v>-0.615661475325658</v>
      </c>
      <c r="P113" s="5">
        <f t="shared" si="24"/>
        <v>-0.9256515615459735</v>
      </c>
      <c r="Q113" s="5">
        <f t="shared" si="25"/>
        <v>0.9256515615459735</v>
      </c>
      <c r="R113" s="5">
        <f t="shared" si="26"/>
        <v>-0.615661475325658</v>
      </c>
      <c r="T113">
        <v>218</v>
      </c>
      <c r="U113" s="5">
        <f t="shared" si="27"/>
        <v>-0.6632251157578448</v>
      </c>
    </row>
    <row r="114" spans="7:21" ht="12.75">
      <c r="G114" s="5">
        <f t="shared" si="17"/>
        <v>0.7660444431189779</v>
      </c>
      <c r="H114" s="5">
        <f t="shared" si="28"/>
        <v>-0.6427876096865394</v>
      </c>
      <c r="I114" s="5">
        <f t="shared" si="18"/>
        <v>-0.24587809284739484</v>
      </c>
      <c r="J114" s="5">
        <f t="shared" si="29"/>
        <v>0.9176295349746147</v>
      </c>
      <c r="K114" s="5">
        <f t="shared" si="19"/>
        <v>0.36411644519010816</v>
      </c>
      <c r="L114" s="5">
        <f t="shared" si="20"/>
        <v>0.19238934770165275</v>
      </c>
      <c r="M114" s="5">
        <f t="shared" si="21"/>
        <v>0.6427876096865395</v>
      </c>
      <c r="N114" s="5">
        <f t="shared" si="22"/>
        <v>0.9176295349746147</v>
      </c>
      <c r="O114" s="5">
        <f t="shared" si="23"/>
        <v>-0.6427876096865394</v>
      </c>
      <c r="P114" s="5">
        <f t="shared" si="24"/>
        <v>-0.9176295349746149</v>
      </c>
      <c r="Q114" s="5">
        <f t="shared" si="25"/>
        <v>0.9176295349746149</v>
      </c>
      <c r="R114" s="5">
        <f t="shared" si="26"/>
        <v>-0.6427876096865395</v>
      </c>
      <c r="T114">
        <v>220</v>
      </c>
      <c r="U114" s="5">
        <f t="shared" si="27"/>
        <v>-0.6981317007977319</v>
      </c>
    </row>
    <row r="115" spans="7:21" ht="12.75">
      <c r="G115" s="5">
        <f t="shared" si="17"/>
        <v>0.7431448254773941</v>
      </c>
      <c r="H115" s="5">
        <f t="shared" si="28"/>
        <v>-0.6691306063588583</v>
      </c>
      <c r="I115" s="5">
        <f t="shared" si="18"/>
        <v>-0.27775311948660003</v>
      </c>
      <c r="J115" s="5">
        <f t="shared" si="29"/>
        <v>0.9084895181648837</v>
      </c>
      <c r="K115" s="5">
        <f t="shared" si="19"/>
        <v>0.32577419419355585</v>
      </c>
      <c r="L115" s="5">
        <f t="shared" si="20"/>
        <v>0.1675512382642177</v>
      </c>
      <c r="M115" s="5">
        <f t="shared" si="21"/>
        <v>0.6691306063588583</v>
      </c>
      <c r="N115" s="5">
        <f t="shared" si="22"/>
        <v>0.9084895181648837</v>
      </c>
      <c r="O115" s="5">
        <f t="shared" si="23"/>
        <v>-0.6691306063588583</v>
      </c>
      <c r="P115" s="5">
        <f t="shared" si="24"/>
        <v>-0.9084895181648837</v>
      </c>
      <c r="Q115" s="5">
        <f t="shared" si="25"/>
        <v>0.9084895181648837</v>
      </c>
      <c r="R115" s="5">
        <f t="shared" si="26"/>
        <v>-0.6691306063588583</v>
      </c>
      <c r="T115">
        <v>222</v>
      </c>
      <c r="U115" s="5">
        <f t="shared" si="27"/>
        <v>-0.7330382858376185</v>
      </c>
    </row>
    <row r="116" spans="7:21" ht="12.75">
      <c r="G116" s="5">
        <f t="shared" si="17"/>
        <v>0.719339800338651</v>
      </c>
      <c r="H116" s="5">
        <f t="shared" si="28"/>
        <v>-0.6946583704589974</v>
      </c>
      <c r="I116" s="5">
        <f t="shared" si="18"/>
        <v>-0.309289746734299</v>
      </c>
      <c r="J116" s="5">
        <f t="shared" si="29"/>
        <v>0.8982426468193508</v>
      </c>
      <c r="K116" s="5">
        <f t="shared" si="19"/>
        <v>0.2870350375230464</v>
      </c>
      <c r="L116" s="5">
        <f t="shared" si="20"/>
        <v>0.14250899345224743</v>
      </c>
      <c r="M116" s="5">
        <f t="shared" si="21"/>
        <v>0.6946583704589975</v>
      </c>
      <c r="N116" s="5">
        <f t="shared" si="22"/>
        <v>0.8982426468193508</v>
      </c>
      <c r="O116" s="5">
        <f t="shared" si="23"/>
        <v>-0.6946583704589974</v>
      </c>
      <c r="P116" s="5">
        <f t="shared" si="24"/>
        <v>-0.8982426468193508</v>
      </c>
      <c r="Q116" s="5">
        <f t="shared" si="25"/>
        <v>0.898242646819351</v>
      </c>
      <c r="R116" s="5">
        <f t="shared" si="26"/>
        <v>-0.6946583704589974</v>
      </c>
      <c r="T116">
        <v>224</v>
      </c>
      <c r="U116" s="5">
        <f t="shared" si="27"/>
        <v>-0.7679448708775052</v>
      </c>
    </row>
    <row r="117" spans="7:21" ht="12.75">
      <c r="G117" s="5">
        <f t="shared" si="17"/>
        <v>0.6946583704589974</v>
      </c>
      <c r="H117" s="5">
        <f t="shared" si="28"/>
        <v>-0.719339800338651</v>
      </c>
      <c r="I117" s="5">
        <f t="shared" si="18"/>
        <v>-0.34044955206803507</v>
      </c>
      <c r="J117" s="5">
        <f t="shared" si="29"/>
        <v>0.8869014051723416</v>
      </c>
      <c r="K117" s="5">
        <f t="shared" si="19"/>
        <v>0.2479461728736736</v>
      </c>
      <c r="L117" s="5">
        <f t="shared" si="20"/>
        <v>0.11729312338358344</v>
      </c>
      <c r="M117" s="5">
        <f t="shared" si="21"/>
        <v>0.7193398003386511</v>
      </c>
      <c r="N117" s="5">
        <f t="shared" si="22"/>
        <v>0.8869014051723416</v>
      </c>
      <c r="O117" s="5">
        <f t="shared" si="23"/>
        <v>-0.719339800338651</v>
      </c>
      <c r="P117" s="5">
        <f t="shared" si="24"/>
        <v>-0.8869014051723417</v>
      </c>
      <c r="Q117" s="5">
        <f t="shared" si="25"/>
        <v>0.8869014051723416</v>
      </c>
      <c r="R117" s="5">
        <f t="shared" si="26"/>
        <v>-0.7193398003386511</v>
      </c>
      <c r="T117">
        <v>226</v>
      </c>
      <c r="U117" s="5">
        <f t="shared" si="27"/>
        <v>-0.8028514559173914</v>
      </c>
    </row>
    <row r="118" spans="7:21" ht="12.75">
      <c r="G118" s="5">
        <f t="shared" si="17"/>
        <v>0.6691306063588583</v>
      </c>
      <c r="H118" s="5">
        <f t="shared" si="28"/>
        <v>-0.7431448254773941</v>
      </c>
      <c r="I118" s="5">
        <f t="shared" si="18"/>
        <v>-0.37119457206480994</v>
      </c>
      <c r="J118" s="5">
        <f t="shared" si="29"/>
        <v>0.8744796107798183</v>
      </c>
      <c r="K118" s="5">
        <f t="shared" si="19"/>
        <v>0.20855522400583387</v>
      </c>
      <c r="L118" s="5">
        <f t="shared" si="20"/>
        <v>0.0919343497116969</v>
      </c>
      <c r="M118" s="5">
        <f t="shared" si="21"/>
        <v>0.7431448254773942</v>
      </c>
      <c r="N118" s="5">
        <f t="shared" si="22"/>
        <v>0.8744796107798183</v>
      </c>
      <c r="O118" s="5">
        <f t="shared" si="23"/>
        <v>-0.7431448254773941</v>
      </c>
      <c r="P118" s="5">
        <f t="shared" si="24"/>
        <v>-0.8744796107798183</v>
      </c>
      <c r="Q118" s="5">
        <f t="shared" si="25"/>
        <v>0.8744796107798183</v>
      </c>
      <c r="R118" s="5">
        <f t="shared" si="26"/>
        <v>-0.7431448254773941</v>
      </c>
      <c r="T118">
        <v>228</v>
      </c>
      <c r="U118" s="5">
        <f t="shared" si="27"/>
        <v>-0.837758040957278</v>
      </c>
    </row>
    <row r="119" spans="7:21" ht="12.75">
      <c r="G119" s="5">
        <f t="shared" si="17"/>
        <v>0.6427876096865394</v>
      </c>
      <c r="H119" s="5">
        <f t="shared" si="28"/>
        <v>-0.7660444431189779</v>
      </c>
      <c r="I119" s="5">
        <f t="shared" si="18"/>
        <v>-0.4014873486536644</v>
      </c>
      <c r="J119" s="5">
        <f t="shared" si="29"/>
        <v>0.8609923976848174</v>
      </c>
      <c r="K119" s="5">
        <f t="shared" si="19"/>
        <v>0.16891018272301245</v>
      </c>
      <c r="L119" s="5">
        <f t="shared" si="20"/>
        <v>0.06646356819608763</v>
      </c>
      <c r="M119" s="5">
        <f t="shared" si="21"/>
        <v>0.766044443118978</v>
      </c>
      <c r="N119" s="5">
        <f t="shared" si="22"/>
        <v>0.8609923976848174</v>
      </c>
      <c r="O119" s="5">
        <f t="shared" si="23"/>
        <v>-0.7660444431189779</v>
      </c>
      <c r="P119" s="5">
        <f t="shared" si="24"/>
        <v>-0.8609923976848175</v>
      </c>
      <c r="Q119" s="5">
        <f t="shared" si="25"/>
        <v>0.8609923976848175</v>
      </c>
      <c r="R119" s="5">
        <f t="shared" si="26"/>
        <v>-0.7660444431189779</v>
      </c>
      <c r="T119">
        <v>230</v>
      </c>
      <c r="U119" s="5">
        <f t="shared" si="27"/>
        <v>-0.8726646259971647</v>
      </c>
    </row>
    <row r="120" spans="7:21" ht="12.75">
      <c r="G120" s="5">
        <f t="shared" si="17"/>
        <v>0.615661475325658</v>
      </c>
      <c r="H120" s="5">
        <f t="shared" si="28"/>
        <v>-0.7880107536067221</v>
      </c>
      <c r="I120" s="5">
        <f t="shared" si="18"/>
        <v>-0.43129097475256983</v>
      </c>
      <c r="J120" s="5">
        <f t="shared" si="29"/>
        <v>0.8464561979789492</v>
      </c>
      <c r="K120" s="5">
        <f t="shared" si="19"/>
        <v>0.12905935040116168</v>
      </c>
      <c r="L120" s="5">
        <f t="shared" si="20"/>
        <v>0.04091181106055897</v>
      </c>
      <c r="M120" s="5">
        <f t="shared" si="21"/>
        <v>0.7880107536067222</v>
      </c>
      <c r="N120" s="5">
        <f t="shared" si="22"/>
        <v>0.8464561979789492</v>
      </c>
      <c r="O120" s="5">
        <f t="shared" si="23"/>
        <v>-0.7880107536067221</v>
      </c>
      <c r="P120" s="5">
        <f t="shared" si="24"/>
        <v>-0.8464561979789492</v>
      </c>
      <c r="Q120" s="5">
        <f t="shared" si="25"/>
        <v>0.8464561979789493</v>
      </c>
      <c r="R120" s="5">
        <f t="shared" si="26"/>
        <v>-0.7880107536067221</v>
      </c>
      <c r="T120">
        <v>232</v>
      </c>
      <c r="U120" s="5">
        <f t="shared" si="27"/>
        <v>-0.9075712110370517</v>
      </c>
    </row>
    <row r="121" spans="7:21" ht="12.75">
      <c r="G121" s="5">
        <f t="shared" si="17"/>
        <v>0.5877852522924731</v>
      </c>
      <c r="H121" s="5">
        <f t="shared" si="28"/>
        <v>-0.8090169943749475</v>
      </c>
      <c r="I121" s="5">
        <f t="shared" si="18"/>
        <v>-0.4605691392340202</v>
      </c>
      <c r="J121" s="5">
        <f t="shared" si="29"/>
        <v>0.8308887217824259</v>
      </c>
      <c r="K121" s="5">
        <f t="shared" si="19"/>
        <v>0.08905127914091704</v>
      </c>
      <c r="L121" s="5">
        <f t="shared" si="20"/>
        <v>0.015310209185234912</v>
      </c>
      <c r="M121" s="5">
        <f t="shared" si="21"/>
        <v>0.8090169943749475</v>
      </c>
      <c r="N121" s="5">
        <f t="shared" si="22"/>
        <v>0.8308887217824259</v>
      </c>
      <c r="O121" s="5">
        <f t="shared" si="23"/>
        <v>-0.8090169943749475</v>
      </c>
      <c r="P121" s="5">
        <f t="shared" si="24"/>
        <v>-0.830888721782426</v>
      </c>
      <c r="Q121" s="5">
        <f t="shared" si="25"/>
        <v>0.8308887217824259</v>
      </c>
      <c r="R121" s="5">
        <f t="shared" si="26"/>
        <v>-0.8090169943749475</v>
      </c>
      <c r="T121">
        <v>234</v>
      </c>
      <c r="U121" s="5">
        <f t="shared" si="27"/>
        <v>-0.9424777960769379</v>
      </c>
    </row>
    <row r="122" spans="7:21" ht="12.75">
      <c r="G122" s="5">
        <f t="shared" si="17"/>
        <v>0.5591929034707471</v>
      </c>
      <c r="H122" s="5">
        <f t="shared" si="28"/>
        <v>-0.8290375725550414</v>
      </c>
      <c r="I122" s="5">
        <f t="shared" si="18"/>
        <v>-0.4892861711645512</v>
      </c>
      <c r="J122" s="5">
        <f t="shared" si="29"/>
        <v>0.8143089356670068</v>
      </c>
      <c r="K122" s="5">
        <f t="shared" si="19"/>
        <v>0.04893471261433715</v>
      </c>
      <c r="L122" s="5">
        <f t="shared" si="20"/>
        <v>-0.010310045821624224</v>
      </c>
      <c r="M122" s="5">
        <f t="shared" si="21"/>
        <v>0.8290375725550415</v>
      </c>
      <c r="N122" s="5">
        <f t="shared" si="22"/>
        <v>0.8143089356670068</v>
      </c>
      <c r="O122" s="5">
        <f t="shared" si="23"/>
        <v>-0.8290375725550414</v>
      </c>
      <c r="P122" s="5">
        <f t="shared" si="24"/>
        <v>-0.8143089356670069</v>
      </c>
      <c r="Q122" s="5">
        <f t="shared" si="25"/>
        <v>0.8143089356670068</v>
      </c>
      <c r="R122" s="5">
        <f t="shared" si="26"/>
        <v>-0.8290375725550414</v>
      </c>
      <c r="T122">
        <v>236</v>
      </c>
      <c r="U122" s="5">
        <f t="shared" si="27"/>
        <v>-0.9773843811168241</v>
      </c>
    </row>
    <row r="123" spans="7:21" ht="12.75">
      <c r="G123" s="5">
        <f t="shared" si="17"/>
        <v>0.5299192642332049</v>
      </c>
      <c r="H123" s="5">
        <f t="shared" si="28"/>
        <v>-0.848048096156426</v>
      </c>
      <c r="I123" s="5">
        <f t="shared" si="18"/>
        <v>-0.5174070832642758</v>
      </c>
      <c r="J123" s="5">
        <f t="shared" si="29"/>
        <v>0.7967370395481527</v>
      </c>
      <c r="K123" s="5">
        <f t="shared" si="19"/>
        <v>0.0087585266782504</v>
      </c>
      <c r="L123" s="5">
        <f t="shared" si="20"/>
        <v>-0.0359177396257913</v>
      </c>
      <c r="M123" s="5">
        <f t="shared" si="21"/>
        <v>0.8480480961564261</v>
      </c>
      <c r="N123" s="5">
        <f t="shared" si="22"/>
        <v>0.7967370395481527</v>
      </c>
      <c r="O123" s="5">
        <f t="shared" si="23"/>
        <v>-0.848048096156426</v>
      </c>
      <c r="P123" s="5">
        <f t="shared" si="24"/>
        <v>-0.7967370395481527</v>
      </c>
      <c r="Q123" s="5">
        <f t="shared" si="25"/>
        <v>0.7967370395481528</v>
      </c>
      <c r="R123" s="5">
        <f t="shared" si="26"/>
        <v>-0.848048096156426</v>
      </c>
      <c r="T123">
        <v>238</v>
      </c>
      <c r="U123" s="5">
        <f t="shared" si="27"/>
        <v>-1.0122909661567112</v>
      </c>
    </row>
    <row r="124" spans="7:21" ht="12.75">
      <c r="G124" s="5">
        <f t="shared" si="17"/>
        <v>0.5000000000000002</v>
      </c>
      <c r="H124" s="5">
        <f t="shared" si="28"/>
        <v>-0.8660254037844385</v>
      </c>
      <c r="I124" s="5">
        <f t="shared" si="18"/>
        <v>-0.5448976145334935</v>
      </c>
      <c r="J124" s="5">
        <f t="shared" si="29"/>
        <v>0.7781944420745422</v>
      </c>
      <c r="K124" s="5">
        <f t="shared" si="19"/>
        <v>-0.0314283301734453</v>
      </c>
      <c r="L124" s="5">
        <f t="shared" si="20"/>
        <v>-0.061481673196927364</v>
      </c>
      <c r="M124" s="5">
        <f t="shared" si="21"/>
        <v>0.8660254037844385</v>
      </c>
      <c r="N124" s="5">
        <f t="shared" si="22"/>
        <v>0.7781944420745422</v>
      </c>
      <c r="O124" s="5">
        <f t="shared" si="23"/>
        <v>-0.8660254037844385</v>
      </c>
      <c r="P124" s="5">
        <f t="shared" si="24"/>
        <v>-0.7781944420745424</v>
      </c>
      <c r="Q124" s="5">
        <f t="shared" si="25"/>
        <v>0.7781944420745422</v>
      </c>
      <c r="R124" s="5">
        <f t="shared" si="26"/>
        <v>-0.8660254037844386</v>
      </c>
      <c r="T124">
        <v>240</v>
      </c>
      <c r="U124" s="5">
        <f t="shared" si="27"/>
        <v>-1.0471975511965974</v>
      </c>
    </row>
    <row r="125" spans="7:21" ht="12.75">
      <c r="G125" s="5">
        <f t="shared" si="17"/>
        <v>0.4694715627858906</v>
      </c>
      <c r="H125" s="5">
        <f t="shared" si="28"/>
        <v>-0.882947592858927</v>
      </c>
      <c r="I125" s="5">
        <f t="shared" si="18"/>
        <v>-0.5717242719944461</v>
      </c>
      <c r="J125" s="5">
        <f t="shared" si="29"/>
        <v>0.758703734544928</v>
      </c>
      <c r="K125" s="5">
        <f t="shared" si="19"/>
        <v>-0.07157689644598884</v>
      </c>
      <c r="L125" s="5">
        <f t="shared" si="20"/>
        <v>-0.08697070081979928</v>
      </c>
      <c r="M125" s="5">
        <f t="shared" si="21"/>
        <v>0.8829475928589271</v>
      </c>
      <c r="N125" s="5">
        <f t="shared" si="22"/>
        <v>0.758703734544928</v>
      </c>
      <c r="O125" s="5">
        <f t="shared" si="23"/>
        <v>-0.882947592858927</v>
      </c>
      <c r="P125" s="5">
        <f t="shared" si="24"/>
        <v>-0.758703734544928</v>
      </c>
      <c r="Q125" s="5">
        <f t="shared" si="25"/>
        <v>0.7587037345449281</v>
      </c>
      <c r="R125" s="5">
        <f t="shared" si="26"/>
        <v>-0.882947592858927</v>
      </c>
      <c r="T125">
        <v>242</v>
      </c>
      <c r="U125" s="5">
        <f t="shared" si="27"/>
        <v>-1.0821041362364845</v>
      </c>
    </row>
    <row r="126" spans="7:21" ht="12.75">
      <c r="G126" s="5">
        <f t="shared" si="17"/>
        <v>0.43837114678907757</v>
      </c>
      <c r="H126" s="5">
        <f t="shared" si="28"/>
        <v>-0.8987940462991669</v>
      </c>
      <c r="I126" s="5">
        <f t="shared" si="18"/>
        <v>-0.5978543714973454</v>
      </c>
      <c r="J126" s="5">
        <f t="shared" si="29"/>
        <v>0.7382886633841224</v>
      </c>
      <c r="K126" s="5">
        <f t="shared" si="19"/>
        <v>-0.1116382572957875</v>
      </c>
      <c r="L126" s="5">
        <f t="shared" si="20"/>
        <v>-0.1123537680405312</v>
      </c>
      <c r="M126" s="5">
        <f t="shared" si="21"/>
        <v>0.8987940462991669</v>
      </c>
      <c r="N126" s="5">
        <f t="shared" si="22"/>
        <v>0.7382886633841224</v>
      </c>
      <c r="O126" s="5">
        <f t="shared" si="23"/>
        <v>-0.8987940462991669</v>
      </c>
      <c r="P126" s="5">
        <f t="shared" si="24"/>
        <v>-0.7382886633841225</v>
      </c>
      <c r="Q126" s="5">
        <f t="shared" si="25"/>
        <v>0.7382886633841224</v>
      </c>
      <c r="R126" s="5">
        <f t="shared" si="26"/>
        <v>-0.898794046299167</v>
      </c>
      <c r="T126">
        <v>244</v>
      </c>
      <c r="U126" s="5">
        <f t="shared" si="27"/>
        <v>-1.1170107212763707</v>
      </c>
    </row>
    <row r="127" spans="7:21" ht="12.75">
      <c r="G127" s="5">
        <f t="shared" si="17"/>
        <v>0.40673664307579993</v>
      </c>
      <c r="H127" s="5">
        <f t="shared" si="28"/>
        <v>-0.913545457642601</v>
      </c>
      <c r="I127" s="5">
        <f t="shared" si="18"/>
        <v>-0.6232560775409821</v>
      </c>
      <c r="J127" s="5">
        <f t="shared" si="29"/>
        <v>0.7169741012116332</v>
      </c>
      <c r="K127" s="5">
        <f t="shared" si="19"/>
        <v>-0.15156360412562753</v>
      </c>
      <c r="L127" s="5">
        <f t="shared" si="20"/>
        <v>-0.13759994950167745</v>
      </c>
      <c r="M127" s="5">
        <f t="shared" si="21"/>
        <v>0.9135454576426011</v>
      </c>
      <c r="N127" s="5">
        <f t="shared" si="22"/>
        <v>0.7169741012116332</v>
      </c>
      <c r="O127" s="5">
        <f t="shared" si="23"/>
        <v>-0.913545457642601</v>
      </c>
      <c r="P127" s="5">
        <f t="shared" si="24"/>
        <v>-0.7169741012116332</v>
      </c>
      <c r="Q127" s="5">
        <f t="shared" si="25"/>
        <v>0.7169741012116333</v>
      </c>
      <c r="R127" s="5">
        <f t="shared" si="26"/>
        <v>-0.913545457642601</v>
      </c>
      <c r="T127">
        <v>246</v>
      </c>
      <c r="U127" s="5">
        <f t="shared" si="27"/>
        <v>-1.1519173063162578</v>
      </c>
    </row>
    <row r="128" spans="7:21" ht="12.75">
      <c r="G128" s="5">
        <f t="shared" si="17"/>
        <v>0.3746065934159121</v>
      </c>
      <c r="H128" s="5">
        <f t="shared" si="28"/>
        <v>-0.9271838545667873</v>
      </c>
      <c r="I128" s="5">
        <f t="shared" si="18"/>
        <v>-0.6478984420593735</v>
      </c>
      <c r="J128" s="5">
        <f t="shared" si="29"/>
        <v>0.6947860165382119</v>
      </c>
      <c r="K128" s="5">
        <f t="shared" si="19"/>
        <v>-0.19130429405042296</v>
      </c>
      <c r="L128" s="5">
        <f t="shared" si="20"/>
        <v>-0.16267848662000275</v>
      </c>
      <c r="M128" s="5">
        <f t="shared" si="21"/>
        <v>0.9271838545667874</v>
      </c>
      <c r="N128" s="5">
        <f t="shared" si="22"/>
        <v>0.6947860165382119</v>
      </c>
      <c r="O128" s="5">
        <f t="shared" si="23"/>
        <v>-0.9271838545667873</v>
      </c>
      <c r="P128" s="5">
        <f t="shared" si="24"/>
        <v>-0.694786016538212</v>
      </c>
      <c r="Q128" s="5">
        <f t="shared" si="25"/>
        <v>0.694786016538212</v>
      </c>
      <c r="R128" s="5">
        <f t="shared" si="26"/>
        <v>-0.9271838545667873</v>
      </c>
      <c r="T128">
        <v>248</v>
      </c>
      <c r="U128" s="5">
        <f t="shared" si="27"/>
        <v>-1.186823891356144</v>
      </c>
    </row>
    <row r="129" spans="7:21" ht="12.75">
      <c r="G129" s="5">
        <f t="shared" si="17"/>
        <v>0.34202014332566916</v>
      </c>
      <c r="H129" s="5">
        <f t="shared" si="28"/>
        <v>-0.9396926207859082</v>
      </c>
      <c r="I129" s="5">
        <f t="shared" si="18"/>
        <v>-0.6717514421272198</v>
      </c>
      <c r="J129" s="5">
        <f t="shared" si="29"/>
        <v>0.6717514421272204</v>
      </c>
      <c r="K129" s="5">
        <f t="shared" si="19"/>
        <v>-0.23081190916108546</v>
      </c>
      <c r="L129" s="5">
        <f t="shared" si="20"/>
        <v>-0.18755882506108146</v>
      </c>
      <c r="M129" s="5">
        <f t="shared" si="21"/>
        <v>0.9396926207859082</v>
      </c>
      <c r="N129" s="5">
        <f t="shared" si="22"/>
        <v>0.6717514421272204</v>
      </c>
      <c r="O129" s="5">
        <f t="shared" si="23"/>
        <v>-0.9396926207859082</v>
      </c>
      <c r="P129" s="5">
        <f t="shared" si="24"/>
        <v>-0.6717514421272205</v>
      </c>
      <c r="Q129" s="5">
        <f t="shared" si="25"/>
        <v>0.6717514421272204</v>
      </c>
      <c r="R129" s="5">
        <f t="shared" si="26"/>
        <v>-0.9396926207859082</v>
      </c>
      <c r="T129">
        <v>250</v>
      </c>
      <c r="U129" s="5">
        <f t="shared" si="27"/>
        <v>-1.2217304763960302</v>
      </c>
    </row>
    <row r="130" spans="7:21" ht="12.75">
      <c r="G130" s="5">
        <f t="shared" si="17"/>
        <v>0.3090169943749474</v>
      </c>
      <c r="H130" s="5">
        <f t="shared" si="28"/>
        <v>-0.9510565162951535</v>
      </c>
      <c r="I130" s="5">
        <f t="shared" si="18"/>
        <v>-0.6947860165382119</v>
      </c>
      <c r="J130" s="5">
        <f t="shared" si="29"/>
        <v>0.6478984420593735</v>
      </c>
      <c r="K130" s="5">
        <f t="shared" si="19"/>
        <v>-0.27003831551428514</v>
      </c>
      <c r="L130" s="5">
        <f t="shared" si="20"/>
        <v>-0.212210651965046</v>
      </c>
      <c r="M130" s="5">
        <f t="shared" si="21"/>
        <v>0.9510565162951536</v>
      </c>
      <c r="N130" s="5">
        <f t="shared" si="22"/>
        <v>0.6478984420593735</v>
      </c>
      <c r="O130" s="5">
        <f t="shared" si="23"/>
        <v>-0.9510565162951535</v>
      </c>
      <c r="P130" s="5">
        <f t="shared" si="24"/>
        <v>-0.6478984420593736</v>
      </c>
      <c r="Q130" s="5">
        <f t="shared" si="25"/>
        <v>0.6478984420593736</v>
      </c>
      <c r="R130" s="5">
        <f t="shared" si="26"/>
        <v>-0.9510565162951536</v>
      </c>
      <c r="T130">
        <v>252</v>
      </c>
      <c r="U130" s="5">
        <f t="shared" si="27"/>
        <v>-1.2566370614359172</v>
      </c>
    </row>
    <row r="131" spans="7:21" ht="12.75">
      <c r="G131" s="5">
        <f t="shared" si="17"/>
        <v>0.2756373558169987</v>
      </c>
      <c r="H131" s="5">
        <f t="shared" si="28"/>
        <v>-0.961261695938319</v>
      </c>
      <c r="I131" s="5">
        <f t="shared" si="18"/>
        <v>-0.7169741012116337</v>
      </c>
      <c r="J131" s="5">
        <f t="shared" si="29"/>
        <v>0.6232560775409814</v>
      </c>
      <c r="K131" s="5">
        <f t="shared" si="19"/>
        <v>-0.3089357217762445</v>
      </c>
      <c r="L131" s="5">
        <f t="shared" si="20"/>
        <v>-0.23660393287813627</v>
      </c>
      <c r="M131" s="5">
        <f t="shared" si="21"/>
        <v>0.961261695938319</v>
      </c>
      <c r="N131" s="5">
        <f t="shared" si="22"/>
        <v>0.6232560775409814</v>
      </c>
      <c r="O131" s="5">
        <f t="shared" si="23"/>
        <v>-0.961261695938319</v>
      </c>
      <c r="P131" s="5">
        <f t="shared" si="24"/>
        <v>-0.6232560775409816</v>
      </c>
      <c r="Q131" s="5">
        <f t="shared" si="25"/>
        <v>0.6232560775409814</v>
      </c>
      <c r="R131" s="5">
        <f t="shared" si="26"/>
        <v>-0.9612616959383191</v>
      </c>
      <c r="T131">
        <v>254</v>
      </c>
      <c r="U131" s="5">
        <f t="shared" si="27"/>
        <v>-1.2915436464758043</v>
      </c>
    </row>
    <row r="132" spans="7:21" ht="12.75">
      <c r="G132" s="5">
        <f t="shared" si="17"/>
        <v>0.24192189559966762</v>
      </c>
      <c r="H132" s="5">
        <f aca="true" t="shared" si="30" ref="H132:H163">$B$6*SIN(U132)</f>
        <v>-0.9702957262759965</v>
      </c>
      <c r="I132" s="5">
        <f t="shared" si="18"/>
        <v>-0.7382886633841224</v>
      </c>
      <c r="J132" s="5">
        <f aca="true" t="shared" si="31" ref="J132:J163">$B$9*SIN(U132+$B$4)</f>
        <v>0.5978543714973454</v>
      </c>
      <c r="K132" s="5">
        <f t="shared" si="19"/>
        <v>-0.3474567374491183</v>
      </c>
      <c r="L132" s="5">
        <f t="shared" si="20"/>
        <v>-0.2607089483450557</v>
      </c>
      <c r="M132" s="5">
        <f t="shared" si="21"/>
        <v>0.9702957262759965</v>
      </c>
      <c r="N132" s="5">
        <f t="shared" si="22"/>
        <v>0.5978543714973454</v>
      </c>
      <c r="O132" s="5">
        <f t="shared" si="23"/>
        <v>-0.9702957262759965</v>
      </c>
      <c r="P132" s="5">
        <f t="shared" si="24"/>
        <v>-0.5978543714973454</v>
      </c>
      <c r="Q132" s="5">
        <f t="shared" si="25"/>
        <v>0.5978543714973454</v>
      </c>
      <c r="R132" s="5">
        <f t="shared" si="26"/>
        <v>-0.9702957262759965</v>
      </c>
      <c r="T132">
        <v>256</v>
      </c>
      <c r="U132" s="5">
        <f t="shared" si="27"/>
        <v>-1.3264502315156905</v>
      </c>
    </row>
    <row r="133" spans="7:21" ht="12.75">
      <c r="G133" s="5">
        <f aca="true" t="shared" si="32" ref="G133:G184">$B$12*$B$6*SIN(U133+PI()/2)</f>
        <v>0.20791169081775962</v>
      </c>
      <c r="H133" s="5">
        <f t="shared" si="30"/>
        <v>-0.9781476007338056</v>
      </c>
      <c r="I133" s="5">
        <f aca="true" t="shared" si="33" ref="I133:I184">$B$12*$B$9*SIN(U133-PI()/2+$B$4)</f>
        <v>-0.758703734544928</v>
      </c>
      <c r="J133" s="5">
        <f t="shared" si="31"/>
        <v>0.5717242719944461</v>
      </c>
      <c r="K133" s="5">
        <f aca="true" t="shared" si="34" ref="K133:K184">0.7*(G133+I133)</f>
        <v>-0.38555443060901784</v>
      </c>
      <c r="L133" s="5">
        <f aca="true" t="shared" si="35" ref="L133:L184">0.7*(H133+J133)</f>
        <v>-0.2844963301175516</v>
      </c>
      <c r="M133" s="5">
        <f aca="true" t="shared" si="36" ref="M133:M184">$B$12*$B$6*SIN(U133+PI()/2+PI()/2)</f>
        <v>0.9781476007338056</v>
      </c>
      <c r="N133" s="5">
        <f aca="true" t="shared" si="37" ref="N133:N184">$B$12*$B$9*SIN(U133-PI()/2+$B$4+PI()/2)</f>
        <v>0.5717242719944461</v>
      </c>
      <c r="O133" s="5">
        <f aca="true" t="shared" si="38" ref="O133:O184">$B$12*$B$6*SIN(U133+PI()/2-PI()/2)</f>
        <v>-0.9781476007338056</v>
      </c>
      <c r="P133" s="5">
        <f aca="true" t="shared" si="39" ref="P133:P184">$B$12*$B$9*SIN(U133-PI()/2+$B$4-PI()/2)</f>
        <v>-0.5717242719944462</v>
      </c>
      <c r="Q133" s="5">
        <f aca="true" t="shared" si="40" ref="Q133:Q184">0.5*(H133+J133+M133+N133)</f>
        <v>0.5717242719944461</v>
      </c>
      <c r="R133" s="5">
        <f aca="true" t="shared" si="41" ref="R133:R184">0.5*(H133+J133+O133+P133)</f>
        <v>-0.9781476007338057</v>
      </c>
      <c r="T133">
        <v>258</v>
      </c>
      <c r="U133" s="5">
        <f aca="true" t="shared" si="42" ref="U133:U184">PI()-T133*PI()/180</f>
        <v>-1.3613568165555767</v>
      </c>
    </row>
    <row r="134" spans="7:21" ht="12.75">
      <c r="G134" s="5">
        <f t="shared" si="32"/>
        <v>0.17364817766693014</v>
      </c>
      <c r="H134" s="5">
        <f t="shared" si="30"/>
        <v>-0.9848077530122081</v>
      </c>
      <c r="I134" s="5">
        <f t="shared" si="33"/>
        <v>-0.7781944420745422</v>
      </c>
      <c r="J134" s="5">
        <f t="shared" si="31"/>
        <v>0.5448976145334935</v>
      </c>
      <c r="K134" s="5">
        <f t="shared" si="34"/>
        <v>-0.4231823850853284</v>
      </c>
      <c r="L134" s="5">
        <f t="shared" si="35"/>
        <v>-0.30793709693510024</v>
      </c>
      <c r="M134" s="5">
        <f t="shared" si="36"/>
        <v>0.9848077530122081</v>
      </c>
      <c r="N134" s="5">
        <f t="shared" si="37"/>
        <v>0.5448976145334935</v>
      </c>
      <c r="O134" s="5">
        <f t="shared" si="38"/>
        <v>-0.9848077530122081</v>
      </c>
      <c r="P134" s="5">
        <f t="shared" si="39"/>
        <v>-0.5448976145334936</v>
      </c>
      <c r="Q134" s="5">
        <f t="shared" si="40"/>
        <v>0.5448976145334935</v>
      </c>
      <c r="R134" s="5">
        <f t="shared" si="41"/>
        <v>-0.9848077530122081</v>
      </c>
      <c r="T134">
        <v>260</v>
      </c>
      <c r="U134" s="5">
        <f t="shared" si="42"/>
        <v>-1.3962634015954638</v>
      </c>
    </row>
    <row r="135" spans="7:21" ht="12.75">
      <c r="G135" s="5">
        <f t="shared" si="32"/>
        <v>0.13917310096006474</v>
      </c>
      <c r="H135" s="5">
        <f t="shared" si="30"/>
        <v>-0.9902680687415704</v>
      </c>
      <c r="I135" s="5">
        <f t="shared" si="33"/>
        <v>-0.7967370395481531</v>
      </c>
      <c r="J135" s="5">
        <f t="shared" si="31"/>
        <v>0.5174070832642751</v>
      </c>
      <c r="K135" s="5">
        <f t="shared" si="34"/>
        <v>-0.46029475701166184</v>
      </c>
      <c r="L135" s="5">
        <f t="shared" si="35"/>
        <v>-0.3310026898341067</v>
      </c>
      <c r="M135" s="5">
        <f t="shared" si="36"/>
        <v>0.9902680687415705</v>
      </c>
      <c r="N135" s="5">
        <f t="shared" si="37"/>
        <v>0.5174070832642751</v>
      </c>
      <c r="O135" s="5">
        <f t="shared" si="38"/>
        <v>-0.9902680687415704</v>
      </c>
      <c r="P135" s="5">
        <f t="shared" si="39"/>
        <v>-0.5174070832642752</v>
      </c>
      <c r="Q135" s="5">
        <f t="shared" si="40"/>
        <v>0.5174070832642752</v>
      </c>
      <c r="R135" s="5">
        <f t="shared" si="41"/>
        <v>-0.9902680687415705</v>
      </c>
      <c r="T135">
        <v>262</v>
      </c>
      <c r="U135" s="5">
        <f t="shared" si="42"/>
        <v>-1.4311699866353509</v>
      </c>
    </row>
    <row r="136" spans="7:21" ht="12.75">
      <c r="G136" s="5">
        <f t="shared" si="32"/>
        <v>0.10452846326765318</v>
      </c>
      <c r="H136" s="5">
        <f t="shared" si="30"/>
        <v>-0.9945218953682734</v>
      </c>
      <c r="I136" s="5">
        <f t="shared" si="33"/>
        <v>-0.8143089356670068</v>
      </c>
      <c r="J136" s="5">
        <f t="shared" si="31"/>
        <v>0.4892861711645512</v>
      </c>
      <c r="K136" s="5">
        <f t="shared" si="34"/>
        <v>-0.4968463306795475</v>
      </c>
      <c r="L136" s="5">
        <f t="shared" si="35"/>
        <v>-0.3536650069426055</v>
      </c>
      <c r="M136" s="5">
        <f t="shared" si="36"/>
        <v>0.9945218953682734</v>
      </c>
      <c r="N136" s="5">
        <f t="shared" si="37"/>
        <v>0.4892861711645512</v>
      </c>
      <c r="O136" s="5">
        <f t="shared" si="38"/>
        <v>-0.9945218953682734</v>
      </c>
      <c r="P136" s="5">
        <f t="shared" si="39"/>
        <v>-0.4892861711645513</v>
      </c>
      <c r="Q136" s="5">
        <f t="shared" si="40"/>
        <v>0.4892861711645512</v>
      </c>
      <c r="R136" s="5">
        <f t="shared" si="41"/>
        <v>-0.9945218953682735</v>
      </c>
      <c r="T136">
        <v>264</v>
      </c>
      <c r="U136" s="5">
        <f t="shared" si="42"/>
        <v>-1.466076571675237</v>
      </c>
    </row>
    <row r="137" spans="7:21" ht="12.75">
      <c r="G137" s="5">
        <f t="shared" si="32"/>
        <v>0.0697564737441254</v>
      </c>
      <c r="H137" s="5">
        <f t="shared" si="30"/>
        <v>-0.9975640502598242</v>
      </c>
      <c r="I137" s="5">
        <f t="shared" si="33"/>
        <v>-0.8308887217824259</v>
      </c>
      <c r="J137" s="5">
        <f t="shared" si="31"/>
        <v>0.4605691392340202</v>
      </c>
      <c r="K137" s="5">
        <f t="shared" si="34"/>
        <v>-0.5327925736268103</v>
      </c>
      <c r="L137" s="5">
        <f t="shared" si="35"/>
        <v>-0.37589643771806275</v>
      </c>
      <c r="M137" s="5">
        <f t="shared" si="36"/>
        <v>0.9975640502598242</v>
      </c>
      <c r="N137" s="5">
        <f t="shared" si="37"/>
        <v>0.4605691392340202</v>
      </c>
      <c r="O137" s="5">
        <f t="shared" si="38"/>
        <v>-0.9975640502598242</v>
      </c>
      <c r="P137" s="5">
        <f t="shared" si="39"/>
        <v>-0.46056913923402026</v>
      </c>
      <c r="Q137" s="5">
        <f t="shared" si="40"/>
        <v>0.4605691392340202</v>
      </c>
      <c r="R137" s="5">
        <f t="shared" si="41"/>
        <v>-0.9975640502598242</v>
      </c>
      <c r="T137">
        <v>266</v>
      </c>
      <c r="U137" s="5">
        <f t="shared" si="42"/>
        <v>-1.5009831567151233</v>
      </c>
    </row>
    <row r="138" spans="7:21" ht="12.75">
      <c r="G138" s="5">
        <f t="shared" si="32"/>
        <v>0.03489949670250146</v>
      </c>
      <c r="H138" s="5">
        <f t="shared" si="30"/>
        <v>-0.9993908270190958</v>
      </c>
      <c r="I138" s="5">
        <f t="shared" si="33"/>
        <v>-0.8464561979789492</v>
      </c>
      <c r="J138" s="5">
        <f t="shared" si="31"/>
        <v>0.43129097475256983</v>
      </c>
      <c r="K138" s="5">
        <f t="shared" si="34"/>
        <v>-0.5680896908935134</v>
      </c>
      <c r="L138" s="5">
        <f t="shared" si="35"/>
        <v>-0.39766989658656815</v>
      </c>
      <c r="M138" s="5">
        <f t="shared" si="36"/>
        <v>0.9993908270190958</v>
      </c>
      <c r="N138" s="5">
        <f t="shared" si="37"/>
        <v>0.43129097475256983</v>
      </c>
      <c r="O138" s="5">
        <f t="shared" si="38"/>
        <v>-0.9993908270190958</v>
      </c>
      <c r="P138" s="5">
        <f t="shared" si="39"/>
        <v>-0.43129097475256994</v>
      </c>
      <c r="Q138" s="5">
        <f t="shared" si="40"/>
        <v>0.43129097475256983</v>
      </c>
      <c r="R138" s="5">
        <f t="shared" si="41"/>
        <v>-0.9993908270190959</v>
      </c>
      <c r="T138">
        <v>268</v>
      </c>
      <c r="U138" s="5">
        <f t="shared" si="42"/>
        <v>-1.5358897417550095</v>
      </c>
    </row>
    <row r="139" spans="7:21" ht="12.75">
      <c r="G139" s="5">
        <f t="shared" si="32"/>
        <v>0</v>
      </c>
      <c r="H139" s="5">
        <f t="shared" si="30"/>
        <v>-1</v>
      </c>
      <c r="I139" s="5">
        <f t="shared" si="33"/>
        <v>-0.8609923976848174</v>
      </c>
      <c r="J139" s="5">
        <f t="shared" si="31"/>
        <v>0.4014873486536644</v>
      </c>
      <c r="K139" s="5">
        <f t="shared" si="34"/>
        <v>-0.6026946783793722</v>
      </c>
      <c r="L139" s="5">
        <f t="shared" si="35"/>
        <v>-0.41895885594243487</v>
      </c>
      <c r="M139" s="5">
        <f t="shared" si="36"/>
        <v>1</v>
      </c>
      <c r="N139" s="5">
        <f t="shared" si="37"/>
        <v>0.4014873486536644</v>
      </c>
      <c r="O139" s="5">
        <f t="shared" si="38"/>
        <v>-1</v>
      </c>
      <c r="P139" s="5">
        <f t="shared" si="39"/>
        <v>-0.4014873486536645</v>
      </c>
      <c r="Q139" s="5">
        <f t="shared" si="40"/>
        <v>0.4014873486536644</v>
      </c>
      <c r="R139" s="5">
        <f t="shared" si="41"/>
        <v>-1</v>
      </c>
      <c r="T139">
        <v>270</v>
      </c>
      <c r="U139" s="5">
        <f t="shared" si="42"/>
        <v>-1.5707963267948966</v>
      </c>
    </row>
    <row r="140" spans="7:21" ht="12.75">
      <c r="G140" s="5">
        <f t="shared" si="32"/>
        <v>-0.03489949670250146</v>
      </c>
      <c r="H140" s="5">
        <f t="shared" si="30"/>
        <v>-0.9993908270190958</v>
      </c>
      <c r="I140" s="5">
        <f t="shared" si="33"/>
        <v>-0.8744796107798184</v>
      </c>
      <c r="J140" s="5">
        <f t="shared" si="31"/>
        <v>0.37119457206480955</v>
      </c>
      <c r="K140" s="5">
        <f t="shared" si="34"/>
        <v>-0.6365653752376239</v>
      </c>
      <c r="L140" s="5">
        <f t="shared" si="35"/>
        <v>-0.4397373784680003</v>
      </c>
      <c r="M140" s="5">
        <f t="shared" si="36"/>
        <v>0.9993908270190958</v>
      </c>
      <c r="N140" s="5">
        <f t="shared" si="37"/>
        <v>0.37119457206480955</v>
      </c>
      <c r="O140" s="5">
        <f t="shared" si="38"/>
        <v>-0.9993908270190958</v>
      </c>
      <c r="P140" s="5">
        <f t="shared" si="39"/>
        <v>-0.37119457206480966</v>
      </c>
      <c r="Q140" s="5">
        <f t="shared" si="40"/>
        <v>0.37119457206480955</v>
      </c>
      <c r="R140" s="5">
        <f t="shared" si="41"/>
        <v>-0.9993908270190959</v>
      </c>
      <c r="T140">
        <v>272</v>
      </c>
      <c r="U140" s="5">
        <f t="shared" si="42"/>
        <v>-1.6057029118347836</v>
      </c>
    </row>
    <row r="141" spans="7:21" ht="12.75">
      <c r="G141" s="5">
        <f t="shared" si="32"/>
        <v>-0.0697564737441254</v>
      </c>
      <c r="H141" s="5">
        <f t="shared" si="30"/>
        <v>-0.9975640502598242</v>
      </c>
      <c r="I141" s="5">
        <f t="shared" si="33"/>
        <v>-0.8869014051723416</v>
      </c>
      <c r="J141" s="5">
        <f t="shared" si="31"/>
        <v>0.34044955206803507</v>
      </c>
      <c r="K141" s="5">
        <f t="shared" si="34"/>
        <v>-0.6696605152415269</v>
      </c>
      <c r="L141" s="5">
        <f t="shared" si="35"/>
        <v>-0.45998014873425236</v>
      </c>
      <c r="M141" s="5">
        <f t="shared" si="36"/>
        <v>0.9975640502598242</v>
      </c>
      <c r="N141" s="5">
        <f t="shared" si="37"/>
        <v>0.34044955206803507</v>
      </c>
      <c r="O141" s="5">
        <f t="shared" si="38"/>
        <v>-0.9975640502598242</v>
      </c>
      <c r="P141" s="5">
        <f t="shared" si="39"/>
        <v>-0.3404495520680352</v>
      </c>
      <c r="Q141" s="5">
        <f t="shared" si="40"/>
        <v>0.34044955206803507</v>
      </c>
      <c r="R141" s="5">
        <f t="shared" si="41"/>
        <v>-0.9975640502598242</v>
      </c>
      <c r="T141">
        <v>274</v>
      </c>
      <c r="U141" s="5">
        <f t="shared" si="42"/>
        <v>-1.6406094968746698</v>
      </c>
    </row>
    <row r="142" spans="7:21" ht="12.75">
      <c r="G142" s="5">
        <f t="shared" si="32"/>
        <v>-0.10452846326765318</v>
      </c>
      <c r="H142" s="5">
        <f t="shared" si="30"/>
        <v>-0.9945218953682734</v>
      </c>
      <c r="I142" s="5">
        <f t="shared" si="33"/>
        <v>-0.8982426468193508</v>
      </c>
      <c r="J142" s="5">
        <f t="shared" si="31"/>
        <v>0.309289746734299</v>
      </c>
      <c r="K142" s="5">
        <f t="shared" si="34"/>
        <v>-0.7019397770609028</v>
      </c>
      <c r="L142" s="5">
        <f t="shared" si="35"/>
        <v>-0.4796625040437821</v>
      </c>
      <c r="M142" s="5">
        <f t="shared" si="36"/>
        <v>0.9945218953682734</v>
      </c>
      <c r="N142" s="5">
        <f t="shared" si="37"/>
        <v>0.309289746734299</v>
      </c>
      <c r="O142" s="5">
        <f t="shared" si="38"/>
        <v>-0.9945218953682734</v>
      </c>
      <c r="P142" s="5">
        <f t="shared" si="39"/>
        <v>-0.30928974673429915</v>
      </c>
      <c r="Q142" s="5">
        <f t="shared" si="40"/>
        <v>0.309289746734299</v>
      </c>
      <c r="R142" s="5">
        <f t="shared" si="41"/>
        <v>-0.9945218953682735</v>
      </c>
      <c r="T142">
        <v>276</v>
      </c>
      <c r="U142" s="5">
        <f t="shared" si="42"/>
        <v>-1.675516081914556</v>
      </c>
    </row>
    <row r="143" spans="7:21" ht="12.75">
      <c r="G143" s="5">
        <f t="shared" si="32"/>
        <v>-0.13917310096006563</v>
      </c>
      <c r="H143" s="5">
        <f t="shared" si="30"/>
        <v>-0.9902680687415703</v>
      </c>
      <c r="I143" s="5">
        <f t="shared" si="33"/>
        <v>-0.9084895181648838</v>
      </c>
      <c r="J143" s="5">
        <f t="shared" si="31"/>
        <v>0.27775311948659964</v>
      </c>
      <c r="K143" s="5">
        <f t="shared" si="34"/>
        <v>-0.7333638333874646</v>
      </c>
      <c r="L143" s="5">
        <f t="shared" si="35"/>
        <v>-0.4987604644784794</v>
      </c>
      <c r="M143" s="5">
        <f t="shared" si="36"/>
        <v>0.9902680687415703</v>
      </c>
      <c r="N143" s="5">
        <f t="shared" si="37"/>
        <v>0.27775311948659964</v>
      </c>
      <c r="O143" s="5">
        <f t="shared" si="38"/>
        <v>-0.9902680687415703</v>
      </c>
      <c r="P143" s="5">
        <f t="shared" si="39"/>
        <v>-0.27775311948659975</v>
      </c>
      <c r="Q143" s="5">
        <f t="shared" si="40"/>
        <v>0.27775311948659964</v>
      </c>
      <c r="R143" s="5">
        <f t="shared" si="41"/>
        <v>-0.9902680687415704</v>
      </c>
      <c r="T143">
        <v>278</v>
      </c>
      <c r="U143" s="5">
        <f t="shared" si="42"/>
        <v>-1.7104226669544431</v>
      </c>
    </row>
    <row r="144" spans="7:21" ht="12.75">
      <c r="G144" s="5">
        <f t="shared" si="32"/>
        <v>-0.17364817766693014</v>
      </c>
      <c r="H144" s="5">
        <f t="shared" si="30"/>
        <v>-0.9848077530122081</v>
      </c>
      <c r="I144" s="5">
        <f t="shared" si="33"/>
        <v>-0.9176295349746147</v>
      </c>
      <c r="J144" s="5">
        <f t="shared" si="31"/>
        <v>0.24587809284739484</v>
      </c>
      <c r="K144" s="5">
        <f t="shared" si="34"/>
        <v>-0.7638943988490814</v>
      </c>
      <c r="L144" s="5">
        <f t="shared" si="35"/>
        <v>-0.5172507621153692</v>
      </c>
      <c r="M144" s="5">
        <f t="shared" si="36"/>
        <v>0.9848077530122081</v>
      </c>
      <c r="N144" s="5">
        <f t="shared" si="37"/>
        <v>0.24587809284739484</v>
      </c>
      <c r="O144" s="5">
        <f t="shared" si="38"/>
        <v>-0.9848077530122081</v>
      </c>
      <c r="P144" s="5">
        <f t="shared" si="39"/>
        <v>-0.24587809284739495</v>
      </c>
      <c r="Q144" s="5">
        <f t="shared" si="40"/>
        <v>0.2458780928473948</v>
      </c>
      <c r="R144" s="5">
        <f t="shared" si="41"/>
        <v>-0.9848077530122081</v>
      </c>
      <c r="T144">
        <v>280</v>
      </c>
      <c r="U144" s="5">
        <f t="shared" si="42"/>
        <v>-1.7453292519943293</v>
      </c>
    </row>
    <row r="145" spans="7:21" ht="12.75">
      <c r="G145" s="5">
        <f t="shared" si="32"/>
        <v>-0.20791169081775876</v>
      </c>
      <c r="H145" s="5">
        <f t="shared" si="30"/>
        <v>-0.9781476007338058</v>
      </c>
      <c r="I145" s="5">
        <f t="shared" si="33"/>
        <v>-0.9256515615459734</v>
      </c>
      <c r="J145" s="5">
        <f t="shared" si="31"/>
        <v>0.21370350162667223</v>
      </c>
      <c r="K145" s="5">
        <f t="shared" si="34"/>
        <v>-0.7934942766546125</v>
      </c>
      <c r="L145" s="5">
        <f t="shared" si="35"/>
        <v>-0.5351108693749934</v>
      </c>
      <c r="M145" s="5">
        <f t="shared" si="36"/>
        <v>0.9781476007338058</v>
      </c>
      <c r="N145" s="5">
        <f t="shared" si="37"/>
        <v>0.21370350162667223</v>
      </c>
      <c r="O145" s="5">
        <f t="shared" si="38"/>
        <v>-0.9781476007338058</v>
      </c>
      <c r="P145" s="5">
        <f t="shared" si="39"/>
        <v>-0.21370350162667234</v>
      </c>
      <c r="Q145" s="5">
        <f t="shared" si="40"/>
        <v>0.21370350162667226</v>
      </c>
      <c r="R145" s="5">
        <f t="shared" si="41"/>
        <v>-0.9781476007338059</v>
      </c>
      <c r="T145">
        <v>282</v>
      </c>
      <c r="U145" s="5">
        <f t="shared" si="42"/>
        <v>-1.7802358370342155</v>
      </c>
    </row>
    <row r="146" spans="7:21" ht="12.75">
      <c r="G146" s="5">
        <f t="shared" si="32"/>
        <v>-0.24192189559966762</v>
      </c>
      <c r="H146" s="5">
        <f t="shared" si="30"/>
        <v>-0.9702957262759965</v>
      </c>
      <c r="I146" s="5">
        <f t="shared" si="33"/>
        <v>-0.9325458242752808</v>
      </c>
      <c r="J146" s="5">
        <f t="shared" si="31"/>
        <v>0.1812685456077176</v>
      </c>
      <c r="K146" s="5">
        <f t="shared" si="34"/>
        <v>-0.8221274039124639</v>
      </c>
      <c r="L146" s="5">
        <f t="shared" si="35"/>
        <v>-0.5523190264677952</v>
      </c>
      <c r="M146" s="5">
        <f t="shared" si="36"/>
        <v>0.9702957262759965</v>
      </c>
      <c r="N146" s="5">
        <f t="shared" si="37"/>
        <v>0.1812685456077176</v>
      </c>
      <c r="O146" s="5">
        <f t="shared" si="38"/>
        <v>-0.9702957262759965</v>
      </c>
      <c r="P146" s="5">
        <f t="shared" si="39"/>
        <v>-0.1812685456077177</v>
      </c>
      <c r="Q146" s="5">
        <f t="shared" si="40"/>
        <v>0.18126854560771757</v>
      </c>
      <c r="R146" s="5">
        <f t="shared" si="41"/>
        <v>-0.9702957262759965</v>
      </c>
      <c r="T146">
        <v>284</v>
      </c>
      <c r="U146" s="5">
        <f t="shared" si="42"/>
        <v>-1.8151424220741026</v>
      </c>
    </row>
    <row r="147" spans="7:21" ht="12.75">
      <c r="G147" s="5">
        <f t="shared" si="32"/>
        <v>-0.27563735581699955</v>
      </c>
      <c r="H147" s="5">
        <f t="shared" si="30"/>
        <v>-0.9612616959383188</v>
      </c>
      <c r="I147" s="5">
        <f t="shared" si="33"/>
        <v>-0.9383039235653808</v>
      </c>
      <c r="J147" s="5">
        <f t="shared" si="31"/>
        <v>0.1486127417882189</v>
      </c>
      <c r="K147" s="5">
        <f t="shared" si="34"/>
        <v>-0.8497588955676663</v>
      </c>
      <c r="L147" s="5">
        <f t="shared" si="35"/>
        <v>-0.5688542679050699</v>
      </c>
      <c r="M147" s="5">
        <f t="shared" si="36"/>
        <v>0.9612616959383188</v>
      </c>
      <c r="N147" s="5">
        <f t="shared" si="37"/>
        <v>0.1486127417882189</v>
      </c>
      <c r="O147" s="5">
        <f t="shared" si="38"/>
        <v>-0.9612616959383188</v>
      </c>
      <c r="P147" s="5">
        <f t="shared" si="39"/>
        <v>-0.148612741788219</v>
      </c>
      <c r="Q147" s="5">
        <f t="shared" si="40"/>
        <v>0.14861274178821893</v>
      </c>
      <c r="R147" s="5">
        <f t="shared" si="41"/>
        <v>-0.9612616959383188</v>
      </c>
      <c r="T147">
        <v>286</v>
      </c>
      <c r="U147" s="5">
        <f t="shared" si="42"/>
        <v>-1.8500490071139897</v>
      </c>
    </row>
    <row r="148" spans="7:21" ht="12.75">
      <c r="G148" s="5">
        <f t="shared" si="32"/>
        <v>-0.3090169943749474</v>
      </c>
      <c r="H148" s="5">
        <f t="shared" si="30"/>
        <v>-0.9510565162951536</v>
      </c>
      <c r="I148" s="5">
        <f t="shared" si="33"/>
        <v>-0.9429188440592559</v>
      </c>
      <c r="J148" s="5">
        <f t="shared" si="31"/>
        <v>0.11577587623489004</v>
      </c>
      <c r="K148" s="5">
        <f t="shared" si="34"/>
        <v>-0.8763550869039421</v>
      </c>
      <c r="L148" s="5">
        <f t="shared" si="35"/>
        <v>-0.5846964480421845</v>
      </c>
      <c r="M148" s="5">
        <f t="shared" si="36"/>
        <v>0.9510565162951535</v>
      </c>
      <c r="N148" s="5">
        <f t="shared" si="37"/>
        <v>0.11577587623489004</v>
      </c>
      <c r="O148" s="5">
        <f t="shared" si="38"/>
        <v>-0.9510565162951536</v>
      </c>
      <c r="P148" s="5">
        <f t="shared" si="39"/>
        <v>-0.11577587623489016</v>
      </c>
      <c r="Q148" s="5">
        <f t="shared" si="40"/>
        <v>0.11577587623489</v>
      </c>
      <c r="R148" s="5">
        <f t="shared" si="41"/>
        <v>-0.9510565162951536</v>
      </c>
      <c r="T148">
        <v>288</v>
      </c>
      <c r="U148" s="5">
        <f t="shared" si="42"/>
        <v>-1.8849555921538759</v>
      </c>
    </row>
    <row r="149" spans="7:21" ht="12.75">
      <c r="G149" s="5">
        <f t="shared" si="32"/>
        <v>-0.3420201433256683</v>
      </c>
      <c r="H149" s="5">
        <f t="shared" si="30"/>
        <v>-0.9396926207859085</v>
      </c>
      <c r="I149" s="5">
        <f t="shared" si="33"/>
        <v>-0.9463849631871583</v>
      </c>
      <c r="J149" s="5">
        <f t="shared" si="31"/>
        <v>0.08279795561027559</v>
      </c>
      <c r="K149" s="5">
        <f t="shared" si="34"/>
        <v>-0.9018835745589785</v>
      </c>
      <c r="L149" s="5">
        <f t="shared" si="35"/>
        <v>-0.5998262656229431</v>
      </c>
      <c r="M149" s="5">
        <f t="shared" si="36"/>
        <v>0.9396926207859085</v>
      </c>
      <c r="N149" s="5">
        <f t="shared" si="37"/>
        <v>0.08279795561027559</v>
      </c>
      <c r="O149" s="5">
        <f t="shared" si="38"/>
        <v>-0.9396926207859085</v>
      </c>
      <c r="P149" s="5">
        <f t="shared" si="39"/>
        <v>-0.0827979556102757</v>
      </c>
      <c r="Q149" s="5">
        <f t="shared" si="40"/>
        <v>0.08279795561027559</v>
      </c>
      <c r="R149" s="5">
        <f t="shared" si="41"/>
        <v>-0.9396926207859086</v>
      </c>
      <c r="T149">
        <v>290</v>
      </c>
      <c r="U149" s="5">
        <f t="shared" si="42"/>
        <v>-1.919862177193762</v>
      </c>
    </row>
    <row r="150" spans="7:21" ht="12.75">
      <c r="G150" s="5">
        <f t="shared" si="32"/>
        <v>-0.3746065934159121</v>
      </c>
      <c r="H150" s="5">
        <f t="shared" si="30"/>
        <v>-0.9271838545667874</v>
      </c>
      <c r="I150" s="5">
        <f t="shared" si="33"/>
        <v>-0.9486980580168451</v>
      </c>
      <c r="J150" s="5">
        <f t="shared" si="31"/>
        <v>0.049719158430796495</v>
      </c>
      <c r="K150" s="5">
        <f t="shared" si="34"/>
        <v>-0.92631325600293</v>
      </c>
      <c r="L150" s="5">
        <f t="shared" si="35"/>
        <v>-0.6142252872951935</v>
      </c>
      <c r="M150" s="5">
        <f t="shared" si="36"/>
        <v>0.9271838545667873</v>
      </c>
      <c r="N150" s="5">
        <f t="shared" si="37"/>
        <v>0.049719158430796495</v>
      </c>
      <c r="O150" s="5">
        <f t="shared" si="38"/>
        <v>-0.9271838545667874</v>
      </c>
      <c r="P150" s="5">
        <f t="shared" si="39"/>
        <v>-0.04971915843079661</v>
      </c>
      <c r="Q150" s="5">
        <f t="shared" si="40"/>
        <v>0.04971915843079647</v>
      </c>
      <c r="R150" s="5">
        <f t="shared" si="41"/>
        <v>-0.9271838545667874</v>
      </c>
      <c r="T150">
        <v>292</v>
      </c>
      <c r="U150" s="5">
        <f t="shared" si="42"/>
        <v>-1.9547687622336491</v>
      </c>
    </row>
    <row r="151" spans="7:21" ht="12.75">
      <c r="G151" s="5">
        <f t="shared" si="32"/>
        <v>-0.4067366430758007</v>
      </c>
      <c r="H151" s="5">
        <f t="shared" si="30"/>
        <v>-0.9135454576426006</v>
      </c>
      <c r="I151" s="5">
        <f t="shared" si="33"/>
        <v>-0.9498553103985716</v>
      </c>
      <c r="J151" s="5">
        <f t="shared" si="31"/>
        <v>0.016579786115418726</v>
      </c>
      <c r="K151" s="5">
        <f t="shared" si="34"/>
        <v>-0.9496143674320605</v>
      </c>
      <c r="L151" s="5">
        <f t="shared" si="35"/>
        <v>-0.6278759700690273</v>
      </c>
      <c r="M151" s="5">
        <f t="shared" si="36"/>
        <v>0.9135454576426006</v>
      </c>
      <c r="N151" s="5">
        <f t="shared" si="37"/>
        <v>0.016579786115418726</v>
      </c>
      <c r="O151" s="5">
        <f t="shared" si="38"/>
        <v>-0.9135454576426006</v>
      </c>
      <c r="P151" s="5">
        <f t="shared" si="39"/>
        <v>-0.016579786115418844</v>
      </c>
      <c r="Q151" s="5">
        <f t="shared" si="40"/>
        <v>0.01657978611541875</v>
      </c>
      <c r="R151" s="5">
        <f t="shared" si="41"/>
        <v>-0.9135454576426006</v>
      </c>
      <c r="T151">
        <v>294</v>
      </c>
      <c r="U151" s="5">
        <f t="shared" si="42"/>
        <v>-1.9896753472735362</v>
      </c>
    </row>
    <row r="152" spans="7:21" ht="12.75">
      <c r="G152" s="5">
        <f t="shared" si="32"/>
        <v>-0.43837114678907757</v>
      </c>
      <c r="H152" s="5">
        <f t="shared" si="30"/>
        <v>-0.8987940462991669</v>
      </c>
      <c r="I152" s="5">
        <f t="shared" si="33"/>
        <v>-0.9498553103985716</v>
      </c>
      <c r="J152" s="5">
        <f t="shared" si="31"/>
        <v>-0.01657978611541957</v>
      </c>
      <c r="K152" s="5">
        <f t="shared" si="34"/>
        <v>-0.9717585200313544</v>
      </c>
      <c r="L152" s="5">
        <f t="shared" si="35"/>
        <v>-0.6407616826902105</v>
      </c>
      <c r="M152" s="5">
        <f t="shared" si="36"/>
        <v>0.8987940462991669</v>
      </c>
      <c r="N152" s="5">
        <f t="shared" si="37"/>
        <v>-0.01657978611541957</v>
      </c>
      <c r="O152" s="5">
        <f t="shared" si="38"/>
        <v>-0.8987940462991669</v>
      </c>
      <c r="P152" s="5">
        <f t="shared" si="39"/>
        <v>0.016579786115419454</v>
      </c>
      <c r="Q152" s="5">
        <f t="shared" si="40"/>
        <v>-0.01657978611541956</v>
      </c>
      <c r="R152" s="5">
        <f t="shared" si="41"/>
        <v>-0.8987940462991669</v>
      </c>
      <c r="T152">
        <v>296</v>
      </c>
      <c r="U152" s="5">
        <f t="shared" si="42"/>
        <v>-2.0245819323134224</v>
      </c>
    </row>
    <row r="153" spans="7:21" ht="12.75">
      <c r="G153" s="5">
        <f t="shared" si="32"/>
        <v>-0.4694715627858906</v>
      </c>
      <c r="H153" s="5">
        <f t="shared" si="30"/>
        <v>-0.8829475928589271</v>
      </c>
      <c r="I153" s="5">
        <f t="shared" si="33"/>
        <v>-0.9486980580168451</v>
      </c>
      <c r="J153" s="5">
        <f t="shared" si="31"/>
        <v>-0.049719158430796495</v>
      </c>
      <c r="K153" s="5">
        <f t="shared" si="34"/>
        <v>-0.992718734561915</v>
      </c>
      <c r="L153" s="5">
        <f t="shared" si="35"/>
        <v>-0.6528667259028065</v>
      </c>
      <c r="M153" s="5">
        <f t="shared" si="36"/>
        <v>0.882947592858927</v>
      </c>
      <c r="N153" s="5">
        <f t="shared" si="37"/>
        <v>-0.049719158430796495</v>
      </c>
      <c r="O153" s="5">
        <f t="shared" si="38"/>
        <v>-0.8829475928589271</v>
      </c>
      <c r="P153" s="5">
        <f t="shared" si="39"/>
        <v>0.04971915843079638</v>
      </c>
      <c r="Q153" s="5">
        <f t="shared" si="40"/>
        <v>-0.04971915843079652</v>
      </c>
      <c r="R153" s="5">
        <f t="shared" si="41"/>
        <v>-0.8829475928589271</v>
      </c>
      <c r="T153">
        <v>298</v>
      </c>
      <c r="U153" s="5">
        <f t="shared" si="42"/>
        <v>-2.0594885173533086</v>
      </c>
    </row>
    <row r="154" spans="7:21" ht="12.75">
      <c r="G154" s="5">
        <f t="shared" si="32"/>
        <v>-0.5000000000000002</v>
      </c>
      <c r="H154" s="5">
        <f t="shared" si="30"/>
        <v>-0.8660254037844385</v>
      </c>
      <c r="I154" s="5">
        <f t="shared" si="33"/>
        <v>-0.9463849631871583</v>
      </c>
      <c r="J154" s="5">
        <f t="shared" si="31"/>
        <v>-0.08279795561027559</v>
      </c>
      <c r="K154" s="5">
        <f t="shared" si="34"/>
        <v>-1.012469474231011</v>
      </c>
      <c r="L154" s="5">
        <f t="shared" si="35"/>
        <v>-0.6641763515762998</v>
      </c>
      <c r="M154" s="5">
        <f t="shared" si="36"/>
        <v>0.8660254037844385</v>
      </c>
      <c r="N154" s="5">
        <f t="shared" si="37"/>
        <v>-0.08279795561027559</v>
      </c>
      <c r="O154" s="5">
        <f t="shared" si="38"/>
        <v>-0.8660254037844385</v>
      </c>
      <c r="P154" s="5">
        <f t="shared" si="39"/>
        <v>0.08279795561027546</v>
      </c>
      <c r="Q154" s="5">
        <f t="shared" si="40"/>
        <v>-0.08279795561027559</v>
      </c>
      <c r="R154" s="5">
        <f t="shared" si="41"/>
        <v>-0.8660254037844386</v>
      </c>
      <c r="T154">
        <v>300</v>
      </c>
      <c r="U154" s="5">
        <f t="shared" si="42"/>
        <v>-2.0943951023931957</v>
      </c>
    </row>
    <row r="155" spans="7:21" ht="12.75">
      <c r="G155" s="5">
        <f t="shared" si="32"/>
        <v>-0.5299192642332049</v>
      </c>
      <c r="H155" s="5">
        <f t="shared" si="30"/>
        <v>-0.8480480961564261</v>
      </c>
      <c r="I155" s="5">
        <f t="shared" si="33"/>
        <v>-0.942918844059256</v>
      </c>
      <c r="J155" s="5">
        <f t="shared" si="31"/>
        <v>-0.11577587623489004</v>
      </c>
      <c r="K155" s="5">
        <f t="shared" si="34"/>
        <v>-1.0309866758047226</v>
      </c>
      <c r="L155" s="5">
        <f t="shared" si="35"/>
        <v>-0.6746767806739212</v>
      </c>
      <c r="M155" s="5">
        <f t="shared" si="36"/>
        <v>0.848048096156426</v>
      </c>
      <c r="N155" s="5">
        <f t="shared" si="37"/>
        <v>-0.11577587623489004</v>
      </c>
      <c r="O155" s="5">
        <f t="shared" si="38"/>
        <v>-0.8480480961564261</v>
      </c>
      <c r="P155" s="5">
        <f t="shared" si="39"/>
        <v>0.11577587623488994</v>
      </c>
      <c r="Q155" s="5">
        <f t="shared" si="40"/>
        <v>-0.11577587623489011</v>
      </c>
      <c r="R155" s="5">
        <f t="shared" si="41"/>
        <v>-0.8480480961564262</v>
      </c>
      <c r="T155">
        <v>302</v>
      </c>
      <c r="U155" s="5">
        <f t="shared" si="42"/>
        <v>-2.129301687433082</v>
      </c>
    </row>
    <row r="156" spans="7:21" ht="12.75">
      <c r="G156" s="5">
        <f t="shared" si="32"/>
        <v>-0.5591929034707463</v>
      </c>
      <c r="H156" s="5">
        <f t="shared" si="30"/>
        <v>-0.8290375725550421</v>
      </c>
      <c r="I156" s="5">
        <f t="shared" si="33"/>
        <v>-0.9383039235653808</v>
      </c>
      <c r="J156" s="5">
        <f t="shared" si="31"/>
        <v>-0.1486127417882189</v>
      </c>
      <c r="K156" s="5">
        <f t="shared" si="34"/>
        <v>-1.0482477789252889</v>
      </c>
      <c r="L156" s="5">
        <f t="shared" si="35"/>
        <v>-0.6843552200402827</v>
      </c>
      <c r="M156" s="5">
        <f t="shared" si="36"/>
        <v>0.829037572555042</v>
      </c>
      <c r="N156" s="5">
        <f t="shared" si="37"/>
        <v>-0.1486127417882189</v>
      </c>
      <c r="O156" s="5">
        <f t="shared" si="38"/>
        <v>-0.8290375725550421</v>
      </c>
      <c r="P156" s="5">
        <f t="shared" si="39"/>
        <v>0.1486127417882188</v>
      </c>
      <c r="Q156" s="5">
        <f t="shared" si="40"/>
        <v>-0.14861274178821898</v>
      </c>
      <c r="R156" s="5">
        <f t="shared" si="41"/>
        <v>-0.8290375725550421</v>
      </c>
      <c r="T156">
        <v>304</v>
      </c>
      <c r="U156" s="5">
        <f t="shared" si="42"/>
        <v>-2.164208272472968</v>
      </c>
    </row>
    <row r="157" spans="7:21" ht="12.75">
      <c r="G157" s="5">
        <f t="shared" si="32"/>
        <v>-0.5877852522924731</v>
      </c>
      <c r="H157" s="5">
        <f t="shared" si="30"/>
        <v>-0.8090169943749475</v>
      </c>
      <c r="I157" s="5">
        <f t="shared" si="33"/>
        <v>-0.9325458242752808</v>
      </c>
      <c r="J157" s="5">
        <f t="shared" si="31"/>
        <v>-0.1812685456077176</v>
      </c>
      <c r="K157" s="5">
        <f t="shared" si="34"/>
        <v>-1.0642317535974277</v>
      </c>
      <c r="L157" s="5">
        <f t="shared" si="35"/>
        <v>-0.6931998779878655</v>
      </c>
      <c r="M157" s="5">
        <f t="shared" si="36"/>
        <v>0.8090169943749475</v>
      </c>
      <c r="N157" s="5">
        <f t="shared" si="37"/>
        <v>-0.1812685456077176</v>
      </c>
      <c r="O157" s="5">
        <f t="shared" si="38"/>
        <v>-0.8090169943749475</v>
      </c>
      <c r="P157" s="5">
        <f t="shared" si="39"/>
        <v>0.18126854560771746</v>
      </c>
      <c r="Q157" s="5">
        <f t="shared" si="40"/>
        <v>-0.18126854560771763</v>
      </c>
      <c r="R157" s="5">
        <f t="shared" si="41"/>
        <v>-0.8090169943749476</v>
      </c>
      <c r="T157">
        <v>306</v>
      </c>
      <c r="U157" s="5">
        <f t="shared" si="42"/>
        <v>-2.199114857512855</v>
      </c>
    </row>
    <row r="158" spans="7:21" ht="12.75">
      <c r="G158" s="5">
        <f t="shared" si="32"/>
        <v>-0.6156614753256586</v>
      </c>
      <c r="H158" s="5">
        <f t="shared" si="30"/>
        <v>-0.7880107536067217</v>
      </c>
      <c r="I158" s="5">
        <f t="shared" si="33"/>
        <v>-0.9256515615459734</v>
      </c>
      <c r="J158" s="5">
        <f t="shared" si="31"/>
        <v>-0.21370350162667223</v>
      </c>
      <c r="K158" s="5">
        <f t="shared" si="34"/>
        <v>-1.0789191258101425</v>
      </c>
      <c r="L158" s="5">
        <f t="shared" si="35"/>
        <v>-0.7011999786633757</v>
      </c>
      <c r="M158" s="5">
        <f t="shared" si="36"/>
        <v>0.7880107536067217</v>
      </c>
      <c r="N158" s="5">
        <f t="shared" si="37"/>
        <v>-0.21370350162667223</v>
      </c>
      <c r="O158" s="5">
        <f t="shared" si="38"/>
        <v>-0.7880107536067217</v>
      </c>
      <c r="P158" s="5">
        <f t="shared" si="39"/>
        <v>0.21370350162667212</v>
      </c>
      <c r="Q158" s="5">
        <f t="shared" si="40"/>
        <v>-0.21370350162667226</v>
      </c>
      <c r="R158" s="5">
        <f t="shared" si="41"/>
        <v>-0.7880107536067217</v>
      </c>
      <c r="T158">
        <v>308</v>
      </c>
      <c r="U158" s="5">
        <f t="shared" si="42"/>
        <v>-2.2340214425527423</v>
      </c>
    </row>
    <row r="159" spans="7:21" ht="12.75">
      <c r="G159" s="5">
        <f t="shared" si="32"/>
        <v>-0.6427876096865394</v>
      </c>
      <c r="H159" s="5">
        <f t="shared" si="30"/>
        <v>-0.766044443118978</v>
      </c>
      <c r="I159" s="5">
        <f t="shared" si="33"/>
        <v>-0.9176295349746149</v>
      </c>
      <c r="J159" s="5">
        <f t="shared" si="31"/>
        <v>-0.24587809284739484</v>
      </c>
      <c r="K159" s="5">
        <f t="shared" si="34"/>
        <v>-1.092292001262808</v>
      </c>
      <c r="L159" s="5">
        <f t="shared" si="35"/>
        <v>-0.7083457751764609</v>
      </c>
      <c r="M159" s="5">
        <f t="shared" si="36"/>
        <v>0.7660444431189779</v>
      </c>
      <c r="N159" s="5">
        <f t="shared" si="37"/>
        <v>-0.24587809284739484</v>
      </c>
      <c r="O159" s="5">
        <f t="shared" si="38"/>
        <v>-0.766044443118978</v>
      </c>
      <c r="P159" s="5">
        <f t="shared" si="39"/>
        <v>0.24587809284739473</v>
      </c>
      <c r="Q159" s="5">
        <f t="shared" si="40"/>
        <v>-0.24587809284739487</v>
      </c>
      <c r="R159" s="5">
        <f t="shared" si="41"/>
        <v>-0.766044443118978</v>
      </c>
      <c r="T159">
        <v>310</v>
      </c>
      <c r="U159" s="5">
        <f t="shared" si="42"/>
        <v>-2.2689280275926285</v>
      </c>
    </row>
    <row r="160" spans="7:21" ht="12.75">
      <c r="G160" s="5">
        <f t="shared" si="32"/>
        <v>-0.669130606358858</v>
      </c>
      <c r="H160" s="5">
        <f t="shared" si="30"/>
        <v>-0.7431448254773945</v>
      </c>
      <c r="I160" s="5">
        <f t="shared" si="33"/>
        <v>-0.9084895181648838</v>
      </c>
      <c r="J160" s="5">
        <f t="shared" si="31"/>
        <v>-0.27775311948659964</v>
      </c>
      <c r="K160" s="5">
        <f t="shared" si="34"/>
        <v>-1.1043340871666192</v>
      </c>
      <c r="L160" s="5">
        <f t="shared" si="35"/>
        <v>-0.7146285614747958</v>
      </c>
      <c r="M160" s="5">
        <f t="shared" si="36"/>
        <v>0.7431448254773945</v>
      </c>
      <c r="N160" s="5">
        <f t="shared" si="37"/>
        <v>-0.27775311948659964</v>
      </c>
      <c r="O160" s="5">
        <f t="shared" si="38"/>
        <v>-0.7431448254773945</v>
      </c>
      <c r="P160" s="5">
        <f t="shared" si="39"/>
        <v>0.27775311948659953</v>
      </c>
      <c r="Q160" s="5">
        <f t="shared" si="40"/>
        <v>-0.27775311948659964</v>
      </c>
      <c r="R160" s="5">
        <f t="shared" si="41"/>
        <v>-0.7431448254773945</v>
      </c>
      <c r="T160">
        <v>312</v>
      </c>
      <c r="U160" s="5">
        <f t="shared" si="42"/>
        <v>-2.3038346126325147</v>
      </c>
    </row>
    <row r="161" spans="7:21" ht="12.75">
      <c r="G161" s="5">
        <f t="shared" si="32"/>
        <v>-0.6946583704589968</v>
      </c>
      <c r="H161" s="5">
        <f t="shared" si="30"/>
        <v>-0.7193398003386516</v>
      </c>
      <c r="I161" s="5">
        <f t="shared" si="33"/>
        <v>-0.8982426468193512</v>
      </c>
      <c r="J161" s="5">
        <f t="shared" si="31"/>
        <v>-0.3092897467342982</v>
      </c>
      <c r="K161" s="5">
        <f t="shared" si="34"/>
        <v>-1.1150307120948435</v>
      </c>
      <c r="L161" s="5">
        <f t="shared" si="35"/>
        <v>-0.7200406829510648</v>
      </c>
      <c r="M161" s="5">
        <f t="shared" si="36"/>
        <v>0.7193398003386516</v>
      </c>
      <c r="N161" s="5">
        <f t="shared" si="37"/>
        <v>-0.3092897467342982</v>
      </c>
      <c r="O161" s="5">
        <f t="shared" si="38"/>
        <v>-0.7193398003386516</v>
      </c>
      <c r="P161" s="5">
        <f t="shared" si="39"/>
        <v>0.3092897467342981</v>
      </c>
      <c r="Q161" s="5">
        <f t="shared" si="40"/>
        <v>-0.3092897467342982</v>
      </c>
      <c r="R161" s="5">
        <f t="shared" si="41"/>
        <v>-0.7193398003386517</v>
      </c>
      <c r="T161">
        <v>314</v>
      </c>
      <c r="U161" s="5">
        <f t="shared" si="42"/>
        <v>-2.338741197672401</v>
      </c>
    </row>
    <row r="162" spans="7:21" ht="12.75">
      <c r="G162" s="5">
        <f t="shared" si="32"/>
        <v>-0.719339800338651</v>
      </c>
      <c r="H162" s="5">
        <f t="shared" si="30"/>
        <v>-0.6946583704589975</v>
      </c>
      <c r="I162" s="5">
        <f t="shared" si="33"/>
        <v>-0.8869014051723417</v>
      </c>
      <c r="J162" s="5">
        <f t="shared" si="31"/>
        <v>-0.34044955206803507</v>
      </c>
      <c r="K162" s="5">
        <f t="shared" si="34"/>
        <v>-1.1243688438576949</v>
      </c>
      <c r="L162" s="5">
        <f t="shared" si="35"/>
        <v>-0.7245755457689227</v>
      </c>
      <c r="M162" s="5">
        <f t="shared" si="36"/>
        <v>0.6946583704589974</v>
      </c>
      <c r="N162" s="5">
        <f t="shared" si="37"/>
        <v>-0.34044955206803507</v>
      </c>
      <c r="O162" s="5">
        <f t="shared" si="38"/>
        <v>-0.6946583704589975</v>
      </c>
      <c r="P162" s="5">
        <f t="shared" si="39"/>
        <v>0.34044955206803496</v>
      </c>
      <c r="Q162" s="5">
        <f t="shared" si="40"/>
        <v>-0.3404495520680351</v>
      </c>
      <c r="R162" s="5">
        <f t="shared" si="41"/>
        <v>-0.6946583704589975</v>
      </c>
      <c r="T162">
        <v>316</v>
      </c>
      <c r="U162" s="5">
        <f t="shared" si="42"/>
        <v>-2.373647782712288</v>
      </c>
    </row>
    <row r="163" spans="7:21" ht="12.75">
      <c r="G163" s="5">
        <f t="shared" si="32"/>
        <v>-0.7431448254773945</v>
      </c>
      <c r="H163" s="5">
        <f t="shared" si="30"/>
        <v>-0.669130606358858</v>
      </c>
      <c r="I163" s="5">
        <f t="shared" si="33"/>
        <v>-0.8744796107798182</v>
      </c>
      <c r="J163" s="5">
        <f t="shared" si="31"/>
        <v>-0.3711945720648103</v>
      </c>
      <c r="K163" s="5">
        <f t="shared" si="34"/>
        <v>-1.1323371053800488</v>
      </c>
      <c r="L163" s="5">
        <f t="shared" si="35"/>
        <v>-0.7282276248965679</v>
      </c>
      <c r="M163" s="5">
        <f t="shared" si="36"/>
        <v>0.669130606358858</v>
      </c>
      <c r="N163" s="5">
        <f t="shared" si="37"/>
        <v>-0.3711945720648103</v>
      </c>
      <c r="O163" s="5">
        <f t="shared" si="38"/>
        <v>-0.669130606358858</v>
      </c>
      <c r="P163" s="5">
        <f t="shared" si="39"/>
        <v>0.3711945720648102</v>
      </c>
      <c r="Q163" s="5">
        <f t="shared" si="40"/>
        <v>-0.3711945720648104</v>
      </c>
      <c r="R163" s="5">
        <f t="shared" si="41"/>
        <v>-0.6691306063588581</v>
      </c>
      <c r="T163">
        <v>318</v>
      </c>
      <c r="U163" s="5">
        <f t="shared" si="42"/>
        <v>-2.408554367752175</v>
      </c>
    </row>
    <row r="164" spans="7:21" ht="12.75">
      <c r="G164" s="5">
        <f t="shared" si="32"/>
        <v>-0.7660444431189779</v>
      </c>
      <c r="H164" s="5">
        <f aca="true" t="shared" si="43" ref="H164:H184">$B$6*SIN(U164)</f>
        <v>-0.6427876096865395</v>
      </c>
      <c r="I164" s="5">
        <f t="shared" si="33"/>
        <v>-0.8609923976848175</v>
      </c>
      <c r="J164" s="5">
        <f aca="true" t="shared" si="44" ref="J164:J184">$B$9*SIN(U164+$B$4)</f>
        <v>-0.4014873486536644</v>
      </c>
      <c r="K164" s="5">
        <f t="shared" si="34"/>
        <v>-1.1389257885626567</v>
      </c>
      <c r="L164" s="5">
        <f t="shared" si="35"/>
        <v>-0.7309924708381426</v>
      </c>
      <c r="M164" s="5">
        <f t="shared" si="36"/>
        <v>0.6427876096865394</v>
      </c>
      <c r="N164" s="5">
        <f t="shared" si="37"/>
        <v>-0.4014873486536644</v>
      </c>
      <c r="O164" s="5">
        <f t="shared" si="38"/>
        <v>-0.6427876096865395</v>
      </c>
      <c r="P164" s="5">
        <f t="shared" si="39"/>
        <v>0.4014873486536643</v>
      </c>
      <c r="Q164" s="5">
        <f t="shared" si="40"/>
        <v>-0.4014873486536644</v>
      </c>
      <c r="R164" s="5">
        <f t="shared" si="41"/>
        <v>-0.6427876096865395</v>
      </c>
      <c r="T164">
        <v>320</v>
      </c>
      <c r="U164" s="5">
        <f t="shared" si="42"/>
        <v>-2.443460952792061</v>
      </c>
    </row>
    <row r="165" spans="7:21" ht="12.75">
      <c r="G165" s="5">
        <f t="shared" si="32"/>
        <v>-0.7880107536067217</v>
      </c>
      <c r="H165" s="5">
        <f t="shared" si="43"/>
        <v>-0.6156614753256587</v>
      </c>
      <c r="I165" s="5">
        <f t="shared" si="33"/>
        <v>-0.8464561979789497</v>
      </c>
      <c r="J165" s="5">
        <f t="shared" si="44"/>
        <v>-0.431290974752569</v>
      </c>
      <c r="K165" s="5">
        <f t="shared" si="34"/>
        <v>-1.14412686610997</v>
      </c>
      <c r="L165" s="5">
        <f t="shared" si="35"/>
        <v>-0.7328667150547593</v>
      </c>
      <c r="M165" s="5">
        <f t="shared" si="36"/>
        <v>0.6156614753256586</v>
      </c>
      <c r="N165" s="5">
        <f t="shared" si="37"/>
        <v>-0.431290974752569</v>
      </c>
      <c r="O165" s="5">
        <f t="shared" si="38"/>
        <v>-0.6156614753256587</v>
      </c>
      <c r="P165" s="5">
        <f t="shared" si="39"/>
        <v>0.4312909747525689</v>
      </c>
      <c r="Q165" s="5">
        <f t="shared" si="40"/>
        <v>-0.43129097475256906</v>
      </c>
      <c r="R165" s="5">
        <f t="shared" si="41"/>
        <v>-0.6156614753256587</v>
      </c>
      <c r="T165">
        <v>322</v>
      </c>
      <c r="U165" s="5">
        <f t="shared" si="42"/>
        <v>-2.4783675378319474</v>
      </c>
    </row>
    <row r="166" spans="7:21" ht="12.75">
      <c r="G166" s="5">
        <f t="shared" si="32"/>
        <v>-0.8090169943749475</v>
      </c>
      <c r="H166" s="5">
        <f t="shared" si="43"/>
        <v>-0.5877852522924732</v>
      </c>
      <c r="I166" s="5">
        <f t="shared" si="33"/>
        <v>-0.830888721782426</v>
      </c>
      <c r="J166" s="5">
        <f t="shared" si="44"/>
        <v>-0.4605691392340202</v>
      </c>
      <c r="K166" s="5">
        <f t="shared" si="34"/>
        <v>-1.1479340013101613</v>
      </c>
      <c r="L166" s="5">
        <f t="shared" si="35"/>
        <v>-0.7338480740685454</v>
      </c>
      <c r="M166" s="5">
        <f t="shared" si="36"/>
        <v>0.5877852522924731</v>
      </c>
      <c r="N166" s="5">
        <f t="shared" si="37"/>
        <v>-0.4605691392340202</v>
      </c>
      <c r="O166" s="5">
        <f t="shared" si="38"/>
        <v>-0.5877852522924732</v>
      </c>
      <c r="P166" s="5">
        <f t="shared" si="39"/>
        <v>0.4605691392340201</v>
      </c>
      <c r="Q166" s="5">
        <f t="shared" si="40"/>
        <v>-0.46056913923402026</v>
      </c>
      <c r="R166" s="5">
        <f t="shared" si="41"/>
        <v>-0.5877852522924732</v>
      </c>
      <c r="T166">
        <v>324</v>
      </c>
      <c r="U166" s="5">
        <f t="shared" si="42"/>
        <v>-2.5132741228718345</v>
      </c>
    </row>
    <row r="167" spans="7:21" ht="12.75">
      <c r="G167" s="5">
        <f t="shared" si="32"/>
        <v>-0.8290375725550414</v>
      </c>
      <c r="H167" s="5">
        <f t="shared" si="43"/>
        <v>-0.5591929034707472</v>
      </c>
      <c r="I167" s="5">
        <f t="shared" si="33"/>
        <v>-0.8143089356670069</v>
      </c>
      <c r="J167" s="5">
        <f t="shared" si="44"/>
        <v>-0.4892861711645512</v>
      </c>
      <c r="K167" s="5">
        <f t="shared" si="34"/>
        <v>-1.1503425557554336</v>
      </c>
      <c r="L167" s="5">
        <f t="shared" si="35"/>
        <v>-0.7339353522447087</v>
      </c>
      <c r="M167" s="5">
        <f t="shared" si="36"/>
        <v>0.5591929034707471</v>
      </c>
      <c r="N167" s="5">
        <f t="shared" si="37"/>
        <v>-0.4892861711645512</v>
      </c>
      <c r="O167" s="5">
        <f t="shared" si="38"/>
        <v>-0.5591929034707472</v>
      </c>
      <c r="P167" s="5">
        <f t="shared" si="39"/>
        <v>0.4892861711645511</v>
      </c>
      <c r="Q167" s="5">
        <f t="shared" si="40"/>
        <v>-0.4892861711645512</v>
      </c>
      <c r="R167" s="5">
        <f t="shared" si="41"/>
        <v>-0.5591929034707472</v>
      </c>
      <c r="T167">
        <v>326</v>
      </c>
      <c r="U167" s="5">
        <f t="shared" si="42"/>
        <v>-2.5481807079117207</v>
      </c>
    </row>
    <row r="168" spans="7:21" ht="12.75">
      <c r="G168" s="5">
        <f t="shared" si="32"/>
        <v>-0.8480480961564255</v>
      </c>
      <c r="H168" s="5">
        <f t="shared" si="43"/>
        <v>-0.5299192642332057</v>
      </c>
      <c r="I168" s="5">
        <f t="shared" si="33"/>
        <v>-0.7967370395481532</v>
      </c>
      <c r="J168" s="5">
        <f t="shared" si="44"/>
        <v>-0.5174070832642751</v>
      </c>
      <c r="K168" s="5">
        <f t="shared" si="34"/>
        <v>-1.151349594993205</v>
      </c>
      <c r="L168" s="5">
        <f t="shared" si="35"/>
        <v>-0.7331284432482364</v>
      </c>
      <c r="M168" s="5">
        <f t="shared" si="36"/>
        <v>0.5299192642332056</v>
      </c>
      <c r="N168" s="5">
        <f t="shared" si="37"/>
        <v>-0.5174070832642751</v>
      </c>
      <c r="O168" s="5">
        <f t="shared" si="38"/>
        <v>-0.5299192642332057</v>
      </c>
      <c r="P168" s="5">
        <f t="shared" si="39"/>
        <v>0.517407083264275</v>
      </c>
      <c r="Q168" s="5">
        <f t="shared" si="40"/>
        <v>-0.5174070832642752</v>
      </c>
      <c r="R168" s="5">
        <f t="shared" si="41"/>
        <v>-0.5299192642332058</v>
      </c>
      <c r="T168">
        <v>328</v>
      </c>
      <c r="U168" s="5">
        <f t="shared" si="42"/>
        <v>-2.583087292951607</v>
      </c>
    </row>
    <row r="169" spans="7:21" ht="12.75">
      <c r="G169" s="5">
        <f t="shared" si="32"/>
        <v>-0.8660254037844385</v>
      </c>
      <c r="H169" s="5">
        <f t="shared" si="43"/>
        <v>-0.5000000000000003</v>
      </c>
      <c r="I169" s="5">
        <f t="shared" si="33"/>
        <v>-0.7781944420745424</v>
      </c>
      <c r="J169" s="5">
        <f t="shared" si="44"/>
        <v>-0.5448976145334935</v>
      </c>
      <c r="K169" s="5">
        <f t="shared" si="34"/>
        <v>-1.1509538921012865</v>
      </c>
      <c r="L169" s="5">
        <f t="shared" si="35"/>
        <v>-0.7314283301734457</v>
      </c>
      <c r="M169" s="5">
        <f t="shared" si="36"/>
        <v>0.5000000000000002</v>
      </c>
      <c r="N169" s="5">
        <f t="shared" si="37"/>
        <v>-0.5448976145334935</v>
      </c>
      <c r="O169" s="5">
        <f t="shared" si="38"/>
        <v>-0.5000000000000003</v>
      </c>
      <c r="P169" s="5">
        <f t="shared" si="39"/>
        <v>0.5448976145334935</v>
      </c>
      <c r="Q169" s="5">
        <f t="shared" si="40"/>
        <v>-0.5448976145334936</v>
      </c>
      <c r="R169" s="5">
        <f t="shared" si="41"/>
        <v>-0.5000000000000002</v>
      </c>
      <c r="T169">
        <v>330</v>
      </c>
      <c r="U169" s="5">
        <f t="shared" si="42"/>
        <v>-2.617993877991494</v>
      </c>
    </row>
    <row r="170" spans="7:21" ht="12.75">
      <c r="G170" s="5">
        <f t="shared" si="32"/>
        <v>-0.882947592858927</v>
      </c>
      <c r="H170" s="5">
        <f t="shared" si="43"/>
        <v>-0.4694715627858907</v>
      </c>
      <c r="I170" s="5">
        <f t="shared" si="33"/>
        <v>-0.758703734544928</v>
      </c>
      <c r="J170" s="5">
        <f t="shared" si="44"/>
        <v>-0.5717242719944461</v>
      </c>
      <c r="K170" s="5">
        <f t="shared" si="34"/>
        <v>-1.1491559291826985</v>
      </c>
      <c r="L170" s="5">
        <f t="shared" si="35"/>
        <v>-0.7288370843462356</v>
      </c>
      <c r="M170" s="5">
        <f t="shared" si="36"/>
        <v>0.4694715627858906</v>
      </c>
      <c r="N170" s="5">
        <f t="shared" si="37"/>
        <v>-0.5717242719944461</v>
      </c>
      <c r="O170" s="5">
        <f t="shared" si="38"/>
        <v>-0.4694715627858907</v>
      </c>
      <c r="P170" s="5">
        <f t="shared" si="39"/>
        <v>0.571724271994446</v>
      </c>
      <c r="Q170" s="5">
        <f t="shared" si="40"/>
        <v>-0.5717242719944462</v>
      </c>
      <c r="R170" s="5">
        <f t="shared" si="41"/>
        <v>-0.46947156278589075</v>
      </c>
      <c r="T170">
        <v>332</v>
      </c>
      <c r="U170" s="5">
        <f t="shared" si="42"/>
        <v>-2.652900463031381</v>
      </c>
    </row>
    <row r="171" spans="7:21" ht="12.75">
      <c r="G171" s="5">
        <f t="shared" si="32"/>
        <v>-0.8987940462991673</v>
      </c>
      <c r="H171" s="5">
        <f t="shared" si="43"/>
        <v>-0.4383711467890769</v>
      </c>
      <c r="I171" s="5">
        <f t="shared" si="33"/>
        <v>-0.7382886633841219</v>
      </c>
      <c r="J171" s="5">
        <f t="shared" si="44"/>
        <v>-0.5978543714973461</v>
      </c>
      <c r="K171" s="5">
        <f t="shared" si="34"/>
        <v>-1.1459578967783024</v>
      </c>
      <c r="L171" s="5">
        <f t="shared" si="35"/>
        <v>-0.7253578628004961</v>
      </c>
      <c r="M171" s="5">
        <f t="shared" si="36"/>
        <v>0.4383711467890768</v>
      </c>
      <c r="N171" s="5">
        <f t="shared" si="37"/>
        <v>-0.5978543714973461</v>
      </c>
      <c r="O171" s="5">
        <f t="shared" si="38"/>
        <v>-0.4383711467890769</v>
      </c>
      <c r="P171" s="5">
        <f t="shared" si="39"/>
        <v>0.597854371497346</v>
      </c>
      <c r="Q171" s="5">
        <f t="shared" si="40"/>
        <v>-0.5978543714973462</v>
      </c>
      <c r="R171" s="5">
        <f t="shared" si="41"/>
        <v>-0.438371146789077</v>
      </c>
      <c r="T171">
        <v>334</v>
      </c>
      <c r="U171" s="5">
        <f t="shared" si="42"/>
        <v>-2.687807048071268</v>
      </c>
    </row>
    <row r="172" spans="7:21" ht="12.75">
      <c r="G172" s="5">
        <f t="shared" si="32"/>
        <v>-0.913545457642601</v>
      </c>
      <c r="H172" s="5">
        <f t="shared" si="43"/>
        <v>-0.40673664307580004</v>
      </c>
      <c r="I172" s="5">
        <f t="shared" si="33"/>
        <v>-0.7169741012116332</v>
      </c>
      <c r="J172" s="5">
        <f t="shared" si="44"/>
        <v>-0.6232560775409821</v>
      </c>
      <c r="K172" s="5">
        <f t="shared" si="34"/>
        <v>-1.1413636911979637</v>
      </c>
      <c r="L172" s="5">
        <f t="shared" si="35"/>
        <v>-0.7209949044317475</v>
      </c>
      <c r="M172" s="5">
        <f t="shared" si="36"/>
        <v>0.40673664307579993</v>
      </c>
      <c r="N172" s="5">
        <f t="shared" si="37"/>
        <v>-0.6232560775409821</v>
      </c>
      <c r="O172" s="5">
        <f t="shared" si="38"/>
        <v>-0.40673664307580004</v>
      </c>
      <c r="P172" s="5">
        <f t="shared" si="39"/>
        <v>0.623256077540982</v>
      </c>
      <c r="Q172" s="5">
        <f t="shared" si="40"/>
        <v>-0.6232560775409822</v>
      </c>
      <c r="R172" s="5">
        <f t="shared" si="41"/>
        <v>-0.4067366430758002</v>
      </c>
      <c r="T172">
        <v>336</v>
      </c>
      <c r="U172" s="5">
        <f t="shared" si="42"/>
        <v>-2.7227136331111543</v>
      </c>
    </row>
    <row r="173" spans="7:21" ht="12.75">
      <c r="G173" s="5">
        <f t="shared" si="32"/>
        <v>-0.9271838545667873</v>
      </c>
      <c r="H173" s="5">
        <f t="shared" si="43"/>
        <v>-0.37460659341591224</v>
      </c>
      <c r="I173" s="5">
        <f t="shared" si="33"/>
        <v>-0.694786016538212</v>
      </c>
      <c r="J173" s="5">
        <f t="shared" si="44"/>
        <v>-0.6478984420593735</v>
      </c>
      <c r="K173" s="5">
        <f t="shared" si="34"/>
        <v>-1.1353789097734994</v>
      </c>
      <c r="L173" s="5">
        <f t="shared" si="35"/>
        <v>-0.7157535248327</v>
      </c>
      <c r="M173" s="5">
        <f t="shared" si="36"/>
        <v>0.3746065934159121</v>
      </c>
      <c r="N173" s="5">
        <f t="shared" si="37"/>
        <v>-0.6478984420593735</v>
      </c>
      <c r="O173" s="5">
        <f t="shared" si="38"/>
        <v>-0.37460659341591224</v>
      </c>
      <c r="P173" s="5">
        <f t="shared" si="39"/>
        <v>0.6478984420593734</v>
      </c>
      <c r="Q173" s="5">
        <f t="shared" si="40"/>
        <v>-0.6478984420593736</v>
      </c>
      <c r="R173" s="5">
        <f t="shared" si="41"/>
        <v>-0.3746065934159123</v>
      </c>
      <c r="T173">
        <v>338</v>
      </c>
      <c r="U173" s="5">
        <f t="shared" si="42"/>
        <v>-2.7576202181510405</v>
      </c>
    </row>
    <row r="174" spans="7:21" ht="12.75">
      <c r="G174" s="5">
        <f t="shared" si="32"/>
        <v>-0.9396926207859085</v>
      </c>
      <c r="H174" s="5">
        <f t="shared" si="43"/>
        <v>-0.3420201433256685</v>
      </c>
      <c r="I174" s="5">
        <f t="shared" si="33"/>
        <v>-0.6717514421272198</v>
      </c>
      <c r="J174" s="5">
        <f t="shared" si="44"/>
        <v>-0.6717514421272204</v>
      </c>
      <c r="K174" s="5">
        <f t="shared" si="34"/>
        <v>-1.1280108440391898</v>
      </c>
      <c r="L174" s="5">
        <f t="shared" si="35"/>
        <v>-0.7096401098170221</v>
      </c>
      <c r="M174" s="5">
        <f t="shared" si="36"/>
        <v>0.3420201433256683</v>
      </c>
      <c r="N174" s="5">
        <f t="shared" si="37"/>
        <v>-0.6717514421272204</v>
      </c>
      <c r="O174" s="5">
        <f t="shared" si="38"/>
        <v>-0.3420201433256685</v>
      </c>
      <c r="P174" s="5">
        <f t="shared" si="39"/>
        <v>0.6717514421272203</v>
      </c>
      <c r="Q174" s="5">
        <f t="shared" si="40"/>
        <v>-0.6717514421272204</v>
      </c>
      <c r="R174" s="5">
        <f t="shared" si="41"/>
        <v>-0.3420201433256685</v>
      </c>
      <c r="T174">
        <v>340</v>
      </c>
      <c r="U174" s="5">
        <f t="shared" si="42"/>
        <v>-2.7925268031909276</v>
      </c>
    </row>
    <row r="175" spans="7:21" ht="12.75">
      <c r="G175" s="5">
        <f t="shared" si="32"/>
        <v>-0.9510565162951535</v>
      </c>
      <c r="H175" s="5">
        <f t="shared" si="43"/>
        <v>-0.3090169943749475</v>
      </c>
      <c r="I175" s="5">
        <f t="shared" si="33"/>
        <v>-0.6478984420593736</v>
      </c>
      <c r="J175" s="5">
        <f t="shared" si="44"/>
        <v>-0.6947860165382119</v>
      </c>
      <c r="K175" s="5">
        <f t="shared" si="34"/>
        <v>-1.119268470848169</v>
      </c>
      <c r="L175" s="5">
        <f t="shared" si="35"/>
        <v>-0.7026621076392116</v>
      </c>
      <c r="M175" s="5">
        <f t="shared" si="36"/>
        <v>0.3090169943749474</v>
      </c>
      <c r="N175" s="5">
        <f t="shared" si="37"/>
        <v>-0.6947860165382119</v>
      </c>
      <c r="O175" s="5">
        <f t="shared" si="38"/>
        <v>-0.3090169943749475</v>
      </c>
      <c r="P175" s="5">
        <f t="shared" si="39"/>
        <v>0.6947860165382119</v>
      </c>
      <c r="Q175" s="5">
        <f t="shared" si="40"/>
        <v>-0.694786016538212</v>
      </c>
      <c r="R175" s="5">
        <f t="shared" si="41"/>
        <v>-0.3090169943749475</v>
      </c>
      <c r="T175">
        <v>342</v>
      </c>
      <c r="U175" s="5">
        <f t="shared" si="42"/>
        <v>-2.827433388230814</v>
      </c>
    </row>
    <row r="176" spans="7:21" ht="12.75">
      <c r="G176" s="5">
        <f t="shared" si="32"/>
        <v>-0.9612616959383188</v>
      </c>
      <c r="H176" s="5">
        <f t="shared" si="43"/>
        <v>-0.27563735581699966</v>
      </c>
      <c r="I176" s="5">
        <f t="shared" si="33"/>
        <v>-0.6232560775409822</v>
      </c>
      <c r="J176" s="5">
        <f t="shared" si="44"/>
        <v>-0.7169741012116332</v>
      </c>
      <c r="K176" s="5">
        <f t="shared" si="34"/>
        <v>-1.1091624414355106</v>
      </c>
      <c r="L176" s="5">
        <f t="shared" si="35"/>
        <v>-0.694828019920043</v>
      </c>
      <c r="M176" s="5">
        <f t="shared" si="36"/>
        <v>0.27563735581699955</v>
      </c>
      <c r="N176" s="5">
        <f t="shared" si="37"/>
        <v>-0.7169741012116332</v>
      </c>
      <c r="O176" s="5">
        <f t="shared" si="38"/>
        <v>-0.27563735581699966</v>
      </c>
      <c r="P176" s="5">
        <f t="shared" si="39"/>
        <v>0.7169741012116331</v>
      </c>
      <c r="Q176" s="5">
        <f t="shared" si="40"/>
        <v>-0.7169741012116333</v>
      </c>
      <c r="R176" s="5">
        <f t="shared" si="41"/>
        <v>-0.27563735581699966</v>
      </c>
      <c r="T176">
        <v>344</v>
      </c>
      <c r="U176" s="5">
        <f t="shared" si="42"/>
        <v>-2.8623399732707</v>
      </c>
    </row>
    <row r="177" spans="7:21" ht="12.75">
      <c r="G177" s="5">
        <f t="shared" si="32"/>
        <v>-0.9702957262759965</v>
      </c>
      <c r="H177" s="5">
        <f t="shared" si="43"/>
        <v>-0.24192189559966773</v>
      </c>
      <c r="I177" s="5">
        <f t="shared" si="33"/>
        <v>-0.5978543714973454</v>
      </c>
      <c r="J177" s="5">
        <f t="shared" si="44"/>
        <v>-0.7382886633841224</v>
      </c>
      <c r="K177" s="5">
        <f t="shared" si="34"/>
        <v>-1.0977050684413394</v>
      </c>
      <c r="L177" s="5">
        <f t="shared" si="35"/>
        <v>-0.686147391288653</v>
      </c>
      <c r="M177" s="5">
        <f t="shared" si="36"/>
        <v>0.24192189559966762</v>
      </c>
      <c r="N177" s="5">
        <f t="shared" si="37"/>
        <v>-0.7382886633841224</v>
      </c>
      <c r="O177" s="5">
        <f t="shared" si="38"/>
        <v>-0.24192189559966773</v>
      </c>
      <c r="P177" s="5">
        <f t="shared" si="39"/>
        <v>0.738288663384122</v>
      </c>
      <c r="Q177" s="5">
        <f t="shared" si="40"/>
        <v>-0.7382886633841224</v>
      </c>
      <c r="R177" s="5">
        <f t="shared" si="41"/>
        <v>-0.24192189559966787</v>
      </c>
      <c r="T177">
        <v>346</v>
      </c>
      <c r="U177" s="5">
        <f t="shared" si="42"/>
        <v>-2.897246558310587</v>
      </c>
    </row>
    <row r="178" spans="7:21" ht="12.75">
      <c r="G178" s="5">
        <f t="shared" si="32"/>
        <v>-0.9781476007338056</v>
      </c>
      <c r="H178" s="5">
        <f t="shared" si="43"/>
        <v>-0.20791169081775973</v>
      </c>
      <c r="I178" s="5">
        <f t="shared" si="33"/>
        <v>-0.5717242719944462</v>
      </c>
      <c r="J178" s="5">
        <f t="shared" si="44"/>
        <v>-0.758703734544928</v>
      </c>
      <c r="K178" s="5">
        <f t="shared" si="34"/>
        <v>-1.0849103109097762</v>
      </c>
      <c r="L178" s="5">
        <f t="shared" si="35"/>
        <v>-0.6766307977538814</v>
      </c>
      <c r="M178" s="5">
        <f t="shared" si="36"/>
        <v>0.20791169081775962</v>
      </c>
      <c r="N178" s="5">
        <f t="shared" si="37"/>
        <v>-0.758703734544928</v>
      </c>
      <c r="O178" s="5">
        <f t="shared" si="38"/>
        <v>-0.20791169081775973</v>
      </c>
      <c r="P178" s="5">
        <f t="shared" si="39"/>
        <v>0.7587037345449277</v>
      </c>
      <c r="Q178" s="5">
        <f t="shared" si="40"/>
        <v>-0.7587037345449281</v>
      </c>
      <c r="R178" s="5">
        <f t="shared" si="41"/>
        <v>-0.20791169081775984</v>
      </c>
      <c r="T178">
        <v>348</v>
      </c>
      <c r="U178" s="5">
        <f t="shared" si="42"/>
        <v>-2.9321531433504733</v>
      </c>
    </row>
    <row r="179" spans="7:21" ht="12.75">
      <c r="G179" s="5">
        <f t="shared" si="32"/>
        <v>-0.9848077530122079</v>
      </c>
      <c r="H179" s="5">
        <f t="shared" si="43"/>
        <v>-0.17364817766693114</v>
      </c>
      <c r="I179" s="5">
        <f t="shared" si="33"/>
        <v>-0.5448976145334944</v>
      </c>
      <c r="J179" s="5">
        <f t="shared" si="44"/>
        <v>-0.7781944420745418</v>
      </c>
      <c r="K179" s="5">
        <f t="shared" si="34"/>
        <v>-1.0707937572819914</v>
      </c>
      <c r="L179" s="5">
        <f t="shared" si="35"/>
        <v>-0.666289833819031</v>
      </c>
      <c r="M179" s="5">
        <f t="shared" si="36"/>
        <v>0.17364817766693103</v>
      </c>
      <c r="N179" s="5">
        <f t="shared" si="37"/>
        <v>-0.7781944420745418</v>
      </c>
      <c r="O179" s="5">
        <f t="shared" si="38"/>
        <v>-0.17364817766693114</v>
      </c>
      <c r="P179" s="5">
        <f t="shared" si="39"/>
        <v>0.7781944420745415</v>
      </c>
      <c r="Q179" s="5">
        <f t="shared" si="40"/>
        <v>-0.7781944420745419</v>
      </c>
      <c r="R179" s="5">
        <f t="shared" si="41"/>
        <v>-0.1736481776669313</v>
      </c>
      <c r="T179">
        <v>350</v>
      </c>
      <c r="U179" s="5">
        <f t="shared" si="42"/>
        <v>-2.9670597283903595</v>
      </c>
    </row>
    <row r="180" spans="7:21" ht="12.75">
      <c r="G180" s="5">
        <f t="shared" si="32"/>
        <v>-0.9902680687415703</v>
      </c>
      <c r="H180" s="5">
        <f t="shared" si="43"/>
        <v>-0.13917310096006574</v>
      </c>
      <c r="I180" s="5">
        <f t="shared" si="33"/>
        <v>-0.5174070832642759</v>
      </c>
      <c r="J180" s="5">
        <f t="shared" si="44"/>
        <v>-0.7967370395481527</v>
      </c>
      <c r="K180" s="5">
        <f t="shared" si="34"/>
        <v>-1.055372606404092</v>
      </c>
      <c r="L180" s="5">
        <f t="shared" si="35"/>
        <v>-0.6551370983557528</v>
      </c>
      <c r="M180" s="5">
        <f t="shared" si="36"/>
        <v>0.13917310096006563</v>
      </c>
      <c r="N180" s="5">
        <f t="shared" si="37"/>
        <v>-0.7967370395481527</v>
      </c>
      <c r="O180" s="5">
        <f t="shared" si="38"/>
        <v>-0.13917310096006574</v>
      </c>
      <c r="P180" s="5">
        <f t="shared" si="39"/>
        <v>0.7967370395481528</v>
      </c>
      <c r="Q180" s="5">
        <f t="shared" si="40"/>
        <v>-0.7967370395481528</v>
      </c>
      <c r="R180" s="5">
        <f t="shared" si="41"/>
        <v>-0.13917310096006574</v>
      </c>
      <c r="T180">
        <v>352</v>
      </c>
      <c r="U180" s="5">
        <f t="shared" si="42"/>
        <v>-3.0019663134302466</v>
      </c>
    </row>
    <row r="181" spans="7:21" ht="12.75">
      <c r="G181" s="5">
        <f t="shared" si="32"/>
        <v>-0.9945218953682734</v>
      </c>
      <c r="H181" s="5">
        <f t="shared" si="43"/>
        <v>-0.10452846326765329</v>
      </c>
      <c r="I181" s="5">
        <f t="shared" si="33"/>
        <v>-0.4892861711645513</v>
      </c>
      <c r="J181" s="5">
        <f t="shared" si="44"/>
        <v>-0.8143089356670068</v>
      </c>
      <c r="K181" s="5">
        <f t="shared" si="34"/>
        <v>-1.0386656465729773</v>
      </c>
      <c r="L181" s="5">
        <f t="shared" si="35"/>
        <v>-0.643186179254262</v>
      </c>
      <c r="M181" s="5">
        <f t="shared" si="36"/>
        <v>0.10452846326765318</v>
      </c>
      <c r="N181" s="5">
        <f t="shared" si="37"/>
        <v>-0.8143089356670068</v>
      </c>
      <c r="O181" s="5">
        <f t="shared" si="38"/>
        <v>-0.10452846326765329</v>
      </c>
      <c r="P181" s="5">
        <f t="shared" si="39"/>
        <v>0.8143089356670065</v>
      </c>
      <c r="Q181" s="5">
        <f t="shared" si="40"/>
        <v>-0.8143089356670068</v>
      </c>
      <c r="R181" s="5">
        <f t="shared" si="41"/>
        <v>-0.10452846326765347</v>
      </c>
      <c r="T181">
        <v>354</v>
      </c>
      <c r="U181" s="5">
        <f t="shared" si="42"/>
        <v>-3.0368728984701336</v>
      </c>
    </row>
    <row r="182" spans="7:21" ht="12.75">
      <c r="G182" s="5">
        <f t="shared" si="32"/>
        <v>-0.9975640502598243</v>
      </c>
      <c r="H182" s="5">
        <f t="shared" si="43"/>
        <v>-0.06975647374412464</v>
      </c>
      <c r="I182" s="5">
        <f t="shared" si="33"/>
        <v>-0.46056913923401954</v>
      </c>
      <c r="J182" s="5">
        <f t="shared" si="44"/>
        <v>-0.8308887217824263</v>
      </c>
      <c r="K182" s="5">
        <f t="shared" si="34"/>
        <v>-1.0206932326456906</v>
      </c>
      <c r="L182" s="5">
        <f t="shared" si="35"/>
        <v>-0.6304516368685856</v>
      </c>
      <c r="M182" s="5">
        <f t="shared" si="36"/>
        <v>0.06975647374412451</v>
      </c>
      <c r="N182" s="5">
        <f t="shared" si="37"/>
        <v>-0.8308887217824263</v>
      </c>
      <c r="O182" s="5">
        <f t="shared" si="38"/>
        <v>-0.06975647374412464</v>
      </c>
      <c r="P182" s="5">
        <f t="shared" si="39"/>
        <v>0.8308887217824265</v>
      </c>
      <c r="Q182" s="5">
        <f t="shared" si="40"/>
        <v>-0.8308887217824263</v>
      </c>
      <c r="R182" s="5">
        <f t="shared" si="41"/>
        <v>-0.06975647374412458</v>
      </c>
      <c r="T182">
        <v>356</v>
      </c>
      <c r="U182" s="5">
        <f t="shared" si="42"/>
        <v>-3.0717794835100207</v>
      </c>
    </row>
    <row r="183" spans="7:21" ht="12.75">
      <c r="G183" s="5">
        <f t="shared" si="32"/>
        <v>-0.9993908270190958</v>
      </c>
      <c r="H183" s="5">
        <f t="shared" si="43"/>
        <v>-0.0348994967025007</v>
      </c>
      <c r="I183" s="5">
        <f t="shared" si="33"/>
        <v>-0.4312909747525691</v>
      </c>
      <c r="J183" s="5">
        <f t="shared" si="44"/>
        <v>-0.8464561979789496</v>
      </c>
      <c r="K183" s="5">
        <f t="shared" si="34"/>
        <v>-1.0014772612401655</v>
      </c>
      <c r="L183" s="5">
        <f t="shared" si="35"/>
        <v>-0.6169489862770151</v>
      </c>
      <c r="M183" s="5">
        <f t="shared" si="36"/>
        <v>0.034899496702500574</v>
      </c>
      <c r="N183" s="5">
        <f t="shared" si="37"/>
        <v>-0.8464561979789496</v>
      </c>
      <c r="O183" s="5">
        <f t="shared" si="38"/>
        <v>-0.0348994967025007</v>
      </c>
      <c r="P183" s="5">
        <f t="shared" si="39"/>
        <v>0.8464561979789498</v>
      </c>
      <c r="Q183" s="5">
        <f t="shared" si="40"/>
        <v>-0.8464561979789496</v>
      </c>
      <c r="R183" s="5">
        <f t="shared" si="41"/>
        <v>-0.03489949670250059</v>
      </c>
      <c r="T183">
        <v>358</v>
      </c>
      <c r="U183" s="5">
        <f t="shared" si="42"/>
        <v>-3.106686068549907</v>
      </c>
    </row>
    <row r="184" spans="7:21" ht="12.75">
      <c r="G184" s="5">
        <f t="shared" si="32"/>
        <v>-1</v>
      </c>
      <c r="H184" s="5">
        <f t="shared" si="43"/>
        <v>-1.22514845490862E-16</v>
      </c>
      <c r="I184" s="5">
        <f t="shared" si="33"/>
        <v>-0.4014873486536645</v>
      </c>
      <c r="J184" s="5">
        <f t="shared" si="44"/>
        <v>-0.8609923976848174</v>
      </c>
      <c r="K184" s="5">
        <f t="shared" si="34"/>
        <v>-0.9810411440575652</v>
      </c>
      <c r="L184" s="5">
        <f t="shared" si="35"/>
        <v>-0.6026946783793722</v>
      </c>
      <c r="M184" s="5">
        <f t="shared" si="36"/>
        <v>0</v>
      </c>
      <c r="N184" s="5">
        <f t="shared" si="37"/>
        <v>-0.8609923976848174</v>
      </c>
      <c r="O184" s="5">
        <f t="shared" si="38"/>
        <v>-1.22514845490862E-16</v>
      </c>
      <c r="P184" s="5">
        <f t="shared" si="39"/>
        <v>0.8609923976848175</v>
      </c>
      <c r="Q184" s="5">
        <f t="shared" si="40"/>
        <v>-0.8609923976848175</v>
      </c>
      <c r="R184" s="5">
        <f t="shared" si="41"/>
        <v>-5.551115123125783E-17</v>
      </c>
      <c r="T184">
        <v>360</v>
      </c>
      <c r="U184" s="5">
        <f t="shared" si="42"/>
        <v>-3.141592653589793</v>
      </c>
    </row>
  </sheetData>
  <mergeCells count="2">
    <mergeCell ref="G2:H2"/>
    <mergeCell ref="I2:J2"/>
  </mergeCells>
  <hyperlinks>
    <hyperlink ref="A1" location="Notes!A1" display="Back to Notes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/>
  <dimension ref="A1:P51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customWidth="1"/>
  </cols>
  <sheetData>
    <row r="1" spans="1:15" ht="12.75">
      <c r="A1" s="24" t="s">
        <v>404</v>
      </c>
      <c r="O1" s="8" t="s">
        <v>82</v>
      </c>
    </row>
    <row r="2" spans="1:15" ht="12.75">
      <c r="A2" s="8" t="s">
        <v>64</v>
      </c>
      <c r="N2">
        <v>1</v>
      </c>
      <c r="O2" s="24" t="s">
        <v>83</v>
      </c>
    </row>
    <row r="3" spans="14:15" ht="12.75">
      <c r="N3">
        <v>2</v>
      </c>
      <c r="O3" s="24" t="s">
        <v>81</v>
      </c>
    </row>
    <row r="4" spans="14:15" ht="12.75">
      <c r="N4">
        <v>3</v>
      </c>
      <c r="O4" s="24" t="s">
        <v>80</v>
      </c>
    </row>
    <row r="5" spans="1:4" ht="12.75">
      <c r="A5" t="s">
        <v>98</v>
      </c>
      <c r="D5" t="s">
        <v>60</v>
      </c>
    </row>
    <row r="6" ht="12.75">
      <c r="A6" t="s">
        <v>97</v>
      </c>
    </row>
    <row r="7" ht="12.75">
      <c r="O7" t="s">
        <v>85</v>
      </c>
    </row>
    <row r="8" ht="12.75">
      <c r="P8" t="s">
        <v>87</v>
      </c>
    </row>
    <row r="9" spans="1:16" ht="12.75">
      <c r="A9" s="8" t="s">
        <v>68</v>
      </c>
      <c r="C9" t="s">
        <v>96</v>
      </c>
      <c r="P9" t="s">
        <v>86</v>
      </c>
    </row>
    <row r="10" spans="1:3" ht="12.75">
      <c r="A10" t="s">
        <v>84</v>
      </c>
      <c r="C10" t="s">
        <v>62</v>
      </c>
    </row>
    <row r="11" ht="12.75">
      <c r="C11" t="s">
        <v>95</v>
      </c>
    </row>
    <row r="14" spans="1:7" ht="12.75">
      <c r="A14" s="8" t="s">
        <v>67</v>
      </c>
      <c r="C14" t="s">
        <v>66</v>
      </c>
      <c r="G14" t="s">
        <v>70</v>
      </c>
    </row>
    <row r="15" spans="3:7" ht="12.75">
      <c r="C15" t="s">
        <v>61</v>
      </c>
      <c r="G15" s="9" t="s">
        <v>71</v>
      </c>
    </row>
    <row r="18" ht="12.75">
      <c r="A18" s="8" t="s">
        <v>69</v>
      </c>
    </row>
    <row r="19" spans="1:8" ht="12.75">
      <c r="A19" t="s">
        <v>63</v>
      </c>
      <c r="G19" s="23" t="s">
        <v>78</v>
      </c>
      <c r="H19" t="s">
        <v>65</v>
      </c>
    </row>
    <row r="20" spans="2:8" ht="12.75">
      <c r="B20" t="s">
        <v>99</v>
      </c>
      <c r="H20" t="s">
        <v>88</v>
      </c>
    </row>
    <row r="21" ht="12.75">
      <c r="H21" t="s">
        <v>77</v>
      </c>
    </row>
    <row r="22" ht="12.75">
      <c r="H22" t="s">
        <v>89</v>
      </c>
    </row>
    <row r="24" spans="7:8" ht="12.75">
      <c r="G24" s="23" t="s">
        <v>79</v>
      </c>
      <c r="H24" t="s">
        <v>72</v>
      </c>
    </row>
    <row r="25" ht="12.75">
      <c r="I25" t="s">
        <v>73</v>
      </c>
    </row>
    <row r="26" ht="12.75">
      <c r="I26" t="s">
        <v>74</v>
      </c>
    </row>
    <row r="27" ht="12.75">
      <c r="H27" t="s">
        <v>75</v>
      </c>
    </row>
    <row r="28" ht="12.75">
      <c r="H28" t="s">
        <v>76</v>
      </c>
    </row>
    <row r="30" ht="12.75">
      <c r="A30" s="8" t="s">
        <v>134</v>
      </c>
    </row>
    <row r="31" ht="12.75">
      <c r="A31" s="7"/>
    </row>
    <row r="32" ht="12.75">
      <c r="A32" s="25" t="s">
        <v>116</v>
      </c>
    </row>
    <row r="33" spans="1:2" ht="12.75">
      <c r="A33" t="s">
        <v>101</v>
      </c>
      <c r="B33" s="2">
        <f>calculation_polarisation!B12*calculation_polarisation!B6</f>
        <v>1</v>
      </c>
    </row>
    <row r="34" spans="1:2" ht="12.75">
      <c r="A34" t="s">
        <v>102</v>
      </c>
      <c r="B34" s="2">
        <f>calculation_polarisation!B12*calculation_polarisation!B9</f>
        <v>0.95</v>
      </c>
    </row>
    <row r="35" spans="1:8" ht="12.75">
      <c r="A35" t="s">
        <v>122</v>
      </c>
      <c r="B35" s="2">
        <f>PI()-calculation_polarisation!B4</f>
        <v>1.1344640137963142</v>
      </c>
      <c r="C35" t="s">
        <v>100</v>
      </c>
      <c r="H35" t="s">
        <v>124</v>
      </c>
    </row>
    <row r="36" spans="1:8" ht="12.75">
      <c r="A36" t="s">
        <v>120</v>
      </c>
      <c r="G36" s="2">
        <f>(B33^2+B34^2+2*B33*B34*COS(B35))^0.5</f>
        <v>1.6448327262391544</v>
      </c>
      <c r="H36" t="s">
        <v>106</v>
      </c>
    </row>
    <row r="37" spans="1:8" ht="12.75">
      <c r="A37" t="s">
        <v>415</v>
      </c>
      <c r="G37" s="2">
        <f>ATAN2((B33+B34*COS(B35)),(B34*SIN(B35)))-(PI()/2)</f>
        <v>-1.019898002084354</v>
      </c>
      <c r="H37" t="s">
        <v>416</v>
      </c>
    </row>
    <row r="39" ht="12.75">
      <c r="A39" s="25" t="s">
        <v>117</v>
      </c>
    </row>
    <row r="40" spans="1:2" ht="12.75">
      <c r="A40" t="s">
        <v>103</v>
      </c>
      <c r="B40" s="2">
        <f>calculation_polarisation!B6</f>
        <v>1</v>
      </c>
    </row>
    <row r="41" spans="1:2" ht="12.75">
      <c r="A41" t="s">
        <v>104</v>
      </c>
      <c r="B41" s="2">
        <f>calculation_polarisation!B9</f>
        <v>0.95</v>
      </c>
    </row>
    <row r="42" spans="1:3" ht="12.75">
      <c r="A42" t="s">
        <v>114</v>
      </c>
      <c r="B42" s="2">
        <f>-calculation_polarisation!B4</f>
        <v>-2.007128639793479</v>
      </c>
      <c r="C42" t="s">
        <v>105</v>
      </c>
    </row>
    <row r="43" spans="1:8" ht="12.75">
      <c r="A43" t="s">
        <v>121</v>
      </c>
      <c r="G43" s="2">
        <f>(B40^2+B41^2+2*B40*B41*COS(B42))^0.5</f>
        <v>1.0485825206881294</v>
      </c>
      <c r="H43" t="s">
        <v>107</v>
      </c>
    </row>
    <row r="44" spans="1:8" ht="12.75">
      <c r="A44" t="s">
        <v>123</v>
      </c>
      <c r="G44" s="2">
        <f>ATAN2((B40+B41*COS(B42)),(B41*SIN(B42)))</f>
        <v>-0.9633376838287389</v>
      </c>
      <c r="H44" t="s">
        <v>108</v>
      </c>
    </row>
    <row r="46" spans="4:8" ht="12.75">
      <c r="D46" t="s">
        <v>115</v>
      </c>
      <c r="G46" s="2">
        <f>G44-G37</f>
        <v>0.05656031825561514</v>
      </c>
      <c r="H46" t="s">
        <v>113</v>
      </c>
    </row>
    <row r="48" spans="4:7" ht="12.75">
      <c r="D48" t="s">
        <v>111</v>
      </c>
      <c r="G48" s="2">
        <f>ATAN2(G36,G43)</f>
        <v>0.5675383413834375</v>
      </c>
    </row>
    <row r="49" spans="3:7" ht="12.75">
      <c r="C49" t="s">
        <v>112</v>
      </c>
      <c r="G49" s="2">
        <f>0.5*ASIN(SIN(2*G48)*SIN(G46))</f>
        <v>0.025635408521677488</v>
      </c>
    </row>
    <row r="50" ht="12.75">
      <c r="A50" t="s">
        <v>118</v>
      </c>
    </row>
    <row r="51" spans="2:7" ht="12.75">
      <c r="B51" t="s">
        <v>119</v>
      </c>
      <c r="G51" s="2">
        <f>((G43&lt;=G36)*(COS(G46)&lt;0))*PI()+0.5*(ATAN(TAN(2*G48)*COS(G46))+(G43&gt;G36)*PI())</f>
        <v>0.5672320068981571</v>
      </c>
    </row>
  </sheetData>
  <hyperlinks>
    <hyperlink ref="O3" r:id="rId1" display="http://spie.org/x32373.xml"/>
    <hyperlink ref="O4" r:id="rId2" display="http://www.wordiq.com/definition/Polarization"/>
    <hyperlink ref="O2" r:id="rId3" display="http://www.ccrs.nrcan.gc.ca/glossary/index_e.php?id=3081"/>
    <hyperlink ref="A1" location="Notes!A1" display="Back to Notes"/>
  </hyperlinks>
  <printOptions/>
  <pageMargins left="0.75" right="0.75" top="1" bottom="1" header="0.5" footer="0.5"/>
  <pageSetup orientation="portrait" paperSize="9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45"/>
  <sheetViews>
    <sheetView workbookViewId="0" topLeftCell="A1">
      <selection activeCell="A1" sqref="A1"/>
    </sheetView>
  </sheetViews>
  <sheetFormatPr defaultColWidth="9.140625" defaultRowHeight="12.75"/>
  <cols>
    <col min="11" max="11" width="10.140625" style="0" customWidth="1"/>
    <col min="19" max="19" width="14.7109375" style="0" customWidth="1"/>
    <col min="20" max="20" width="15.57421875" style="0" customWidth="1"/>
    <col min="21" max="21" width="10.7109375" style="0" customWidth="1"/>
  </cols>
  <sheetData>
    <row r="1" ht="12.75">
      <c r="A1" s="24" t="s">
        <v>404</v>
      </c>
    </row>
    <row r="2" spans="1:18" ht="12.75">
      <c r="A2" s="63" t="s">
        <v>214</v>
      </c>
      <c r="L2" s="52"/>
      <c r="P2" s="4">
        <v>167</v>
      </c>
      <c r="Q2" s="4"/>
      <c r="R2" s="4">
        <v>25</v>
      </c>
    </row>
    <row r="4" spans="19:21" ht="12.75">
      <c r="S4" t="s">
        <v>218</v>
      </c>
      <c r="T4" s="1" t="s">
        <v>299</v>
      </c>
      <c r="U4" s="1" t="s">
        <v>215</v>
      </c>
    </row>
    <row r="5" spans="1:21" ht="12.75">
      <c r="A5" s="7" t="s">
        <v>225</v>
      </c>
      <c r="I5" s="121" t="s">
        <v>216</v>
      </c>
      <c r="J5" s="122"/>
      <c r="K5" s="83" t="s">
        <v>300</v>
      </c>
      <c r="S5" s="74">
        <v>7</v>
      </c>
      <c r="T5" s="54">
        <f aca="true" t="shared" si="0" ref="T5:T30">MOD((2*PI()*S5*1000000*$I$15),(2*PI()))</f>
        <v>2.1991148575084623</v>
      </c>
      <c r="U5" s="54">
        <f aca="true" t="shared" si="1" ref="U5:U30">2*ABS(COS(2*PI()*S5*1000000*$I$15/2))</f>
        <v>0.90798099948556</v>
      </c>
    </row>
    <row r="6" spans="3:21" ht="12.75">
      <c r="C6" t="s">
        <v>288</v>
      </c>
      <c r="I6" s="75" t="s">
        <v>242</v>
      </c>
      <c r="J6" s="76" t="s">
        <v>243</v>
      </c>
      <c r="K6" s="84"/>
      <c r="S6">
        <f>S5+0.0001</f>
        <v>7.0001</v>
      </c>
      <c r="T6" s="54">
        <f t="shared" si="0"/>
        <v>3.2484382197340125</v>
      </c>
      <c r="U6" s="54">
        <f t="shared" si="1"/>
        <v>0.10679475063023924</v>
      </c>
    </row>
    <row r="7" spans="3:21" ht="12.75">
      <c r="C7" t="s">
        <v>42</v>
      </c>
      <c r="I7" s="77"/>
      <c r="J7" s="78"/>
      <c r="K7" s="81"/>
      <c r="S7">
        <f aca="true" t="shared" si="2" ref="S7:S30">S6+0.0001</f>
        <v>7.0001999999999995</v>
      </c>
      <c r="T7" s="54">
        <f t="shared" si="0"/>
        <v>4.297761581959563</v>
      </c>
      <c r="U7" s="54">
        <f t="shared" si="1"/>
        <v>1.0928413163619763</v>
      </c>
    </row>
    <row r="8" spans="4:21" ht="12.75">
      <c r="D8" t="s">
        <v>219</v>
      </c>
      <c r="I8" s="77"/>
      <c r="J8" s="78"/>
      <c r="K8" s="81"/>
      <c r="S8">
        <f t="shared" si="2"/>
        <v>7.000299999999999</v>
      </c>
      <c r="T8" s="54">
        <f t="shared" si="0"/>
        <v>5.347084944170561</v>
      </c>
      <c r="U8" s="54">
        <f t="shared" si="1"/>
        <v>1.7848992778252235</v>
      </c>
    </row>
    <row r="9" spans="3:21" ht="12.75">
      <c r="C9" t="s">
        <v>43</v>
      </c>
      <c r="I9" s="77"/>
      <c r="J9" s="78"/>
      <c r="K9" s="81"/>
      <c r="S9">
        <f t="shared" si="2"/>
        <v>7.000399999999999</v>
      </c>
      <c r="T9" s="54">
        <f t="shared" si="0"/>
        <v>0.11322299923107693</v>
      </c>
      <c r="U9" s="54">
        <f t="shared" si="1"/>
        <v>1.99679599394832</v>
      </c>
    </row>
    <row r="10" spans="3:21" ht="12.75">
      <c r="C10" s="25" t="s">
        <v>244</v>
      </c>
      <c r="I10" s="77"/>
      <c r="J10" s="78"/>
      <c r="K10" s="81"/>
      <c r="S10">
        <f t="shared" si="2"/>
        <v>7.000499999999999</v>
      </c>
      <c r="T10" s="54">
        <f t="shared" si="0"/>
        <v>1.1625463614566272</v>
      </c>
      <c r="U10" s="54">
        <f t="shared" si="1"/>
        <v>1.671528477282286</v>
      </c>
    </row>
    <row r="11" spans="9:21" ht="12.75">
      <c r="I11" s="79"/>
      <c r="J11" s="80"/>
      <c r="K11" s="82"/>
      <c r="S11">
        <f t="shared" si="2"/>
        <v>7.000599999999999</v>
      </c>
      <c r="T11" s="54">
        <f t="shared" si="0"/>
        <v>2.2118697236821774</v>
      </c>
      <c r="U11" s="54">
        <f t="shared" si="1"/>
        <v>0.896597943064752</v>
      </c>
    </row>
    <row r="12" spans="1:21" ht="12.75">
      <c r="A12" s="8"/>
      <c r="S12">
        <f t="shared" si="2"/>
        <v>7.000699999999998</v>
      </c>
      <c r="T12" s="54">
        <f t="shared" si="0"/>
        <v>3.2611930858931757</v>
      </c>
      <c r="U12" s="54">
        <f t="shared" si="1"/>
        <v>0.1195291618748001</v>
      </c>
    </row>
    <row r="13" spans="1:21" ht="12.75">
      <c r="A13" s="7"/>
      <c r="D13" s="69" t="s">
        <v>294</v>
      </c>
      <c r="S13">
        <f t="shared" si="2"/>
        <v>7.000799999999998</v>
      </c>
      <c r="T13" s="54">
        <f t="shared" si="0"/>
        <v>4.310516448104174</v>
      </c>
      <c r="U13" s="54">
        <f t="shared" si="1"/>
        <v>1.1035013592892613</v>
      </c>
    </row>
    <row r="14" spans="19:21" ht="12.75">
      <c r="S14">
        <f t="shared" si="2"/>
        <v>7.000899999999998</v>
      </c>
      <c r="T14" s="54">
        <f t="shared" si="0"/>
        <v>5.359839810329724</v>
      </c>
      <c r="U14" s="54">
        <f t="shared" si="1"/>
        <v>1.7906172615165288</v>
      </c>
    </row>
    <row r="15" spans="8:21" ht="12.75">
      <c r="H15" s="23" t="s">
        <v>290</v>
      </c>
      <c r="I15" s="108">
        <f>P2*0.00001+R2*0.000000002</f>
        <v>0.00167005</v>
      </c>
      <c r="J15" t="s">
        <v>217</v>
      </c>
      <c r="S15">
        <f t="shared" si="2"/>
        <v>7.000999999999998</v>
      </c>
      <c r="T15" s="54">
        <f t="shared" si="0"/>
        <v>0.12597786537568822</v>
      </c>
      <c r="U15" s="54">
        <f t="shared" si="1"/>
        <v>1.996033706010089</v>
      </c>
    </row>
    <row r="16" spans="19:21" ht="12.75">
      <c r="S16">
        <f t="shared" si="2"/>
        <v>7.001099999999997</v>
      </c>
      <c r="T16" s="54">
        <f t="shared" si="0"/>
        <v>1.1753012276157904</v>
      </c>
      <c r="U16" s="54">
        <f t="shared" si="1"/>
        <v>1.6644909831361947</v>
      </c>
    </row>
    <row r="17" spans="8:21" ht="12.75">
      <c r="H17" s="23" t="s">
        <v>289</v>
      </c>
      <c r="I17" s="109">
        <f>300000*I15</f>
        <v>501.015</v>
      </c>
      <c r="J17" t="s">
        <v>286</v>
      </c>
      <c r="S17">
        <f t="shared" si="2"/>
        <v>7.001199999999997</v>
      </c>
      <c r="T17" s="54">
        <f t="shared" si="0"/>
        <v>2.2246245898267887</v>
      </c>
      <c r="U17" s="54">
        <f t="shared" si="1"/>
        <v>0.8851784206734157</v>
      </c>
    </row>
    <row r="18" spans="5:21" ht="12.75">
      <c r="E18" t="s">
        <v>295</v>
      </c>
      <c r="S18">
        <f t="shared" si="2"/>
        <v>7.001299999999997</v>
      </c>
      <c r="T18" s="54">
        <f t="shared" si="0"/>
        <v>3.273947952052339</v>
      </c>
      <c r="U18" s="54">
        <f t="shared" si="1"/>
        <v>0.13225871168728043</v>
      </c>
    </row>
    <row r="19" spans="19:21" ht="12.75">
      <c r="S19">
        <f t="shared" si="2"/>
        <v>7.001399999999997</v>
      </c>
      <c r="T19" s="54">
        <f t="shared" si="0"/>
        <v>4.323271314277889</v>
      </c>
      <c r="U19" s="54">
        <f t="shared" si="1"/>
        <v>1.1141165211689126</v>
      </c>
    </row>
    <row r="20" spans="10:21" ht="12.75">
      <c r="J20" s="25" t="s">
        <v>252</v>
      </c>
      <c r="S20">
        <f t="shared" si="2"/>
        <v>7.0014999999999965</v>
      </c>
      <c r="T20" s="54">
        <f t="shared" si="0"/>
        <v>5.372594676503439</v>
      </c>
      <c r="U20" s="54">
        <f t="shared" si="1"/>
        <v>1.7962624180977151</v>
      </c>
    </row>
    <row r="21" spans="10:21" ht="12.75">
      <c r="J21" t="s">
        <v>248</v>
      </c>
      <c r="S21">
        <f t="shared" si="2"/>
        <v>7.001599999999996</v>
      </c>
      <c r="T21" s="54">
        <f t="shared" si="0"/>
        <v>0.13873273153485144</v>
      </c>
      <c r="U21" s="54">
        <f t="shared" si="1"/>
        <v>1.9951902363565475</v>
      </c>
    </row>
    <row r="22" spans="10:21" ht="12.75">
      <c r="J22" s="65" t="s">
        <v>334</v>
      </c>
      <c r="S22">
        <f t="shared" si="2"/>
        <v>7.001699999999996</v>
      </c>
      <c r="T22" s="54">
        <f t="shared" si="0"/>
        <v>1.1880560937749536</v>
      </c>
      <c r="U22" s="54">
        <f t="shared" si="1"/>
        <v>1.6573857916203878</v>
      </c>
    </row>
    <row r="23" spans="19:21" ht="12.75">
      <c r="S23">
        <f t="shared" si="2"/>
        <v>7.001799999999996</v>
      </c>
      <c r="T23" s="54">
        <f t="shared" si="0"/>
        <v>2.237379456000504</v>
      </c>
      <c r="U23" s="54">
        <f t="shared" si="1"/>
        <v>0.8737228967087126</v>
      </c>
    </row>
    <row r="24" spans="1:21" ht="12.75">
      <c r="A24" s="7" t="s">
        <v>245</v>
      </c>
      <c r="S24">
        <f t="shared" si="2"/>
        <v>7.001899999999996</v>
      </c>
      <c r="T24" s="54">
        <f t="shared" si="0"/>
        <v>3.286702818211502</v>
      </c>
      <c r="U24" s="54">
        <f t="shared" si="1"/>
        <v>0.14498288233760614</v>
      </c>
    </row>
    <row r="25" spans="1:21" ht="12.75">
      <c r="A25" t="s">
        <v>254</v>
      </c>
      <c r="S25">
        <f t="shared" si="2"/>
        <v>7.001999999999995</v>
      </c>
      <c r="T25" s="54">
        <f t="shared" si="0"/>
        <v>4.3360261804225</v>
      </c>
      <c r="U25" s="54">
        <f t="shared" si="1"/>
        <v>1.1246863702177747</v>
      </c>
    </row>
    <row r="26" spans="1:21" ht="12.75">
      <c r="A26" s="64" t="s">
        <v>246</v>
      </c>
      <c r="S26">
        <f t="shared" si="2"/>
        <v>7.002099999999995</v>
      </c>
      <c r="T26" s="54">
        <f t="shared" si="0"/>
        <v>5.385349542648051</v>
      </c>
      <c r="U26" s="54">
        <f t="shared" si="1"/>
        <v>1.801834517952517</v>
      </c>
    </row>
    <row r="27" spans="19:21" ht="12.75">
      <c r="S27">
        <f t="shared" si="2"/>
        <v>7.002199999999995</v>
      </c>
      <c r="T27" s="54">
        <f t="shared" si="0"/>
        <v>0.15148759769401465</v>
      </c>
      <c r="U27" s="54">
        <f t="shared" si="1"/>
        <v>1.9942656192937072</v>
      </c>
    </row>
    <row r="28" spans="19:21" ht="12.75">
      <c r="S28">
        <f t="shared" si="2"/>
        <v>7.002299999999995</v>
      </c>
      <c r="T28" s="54">
        <f t="shared" si="0"/>
        <v>1.2008109599195649</v>
      </c>
      <c r="U28" s="54">
        <f t="shared" si="1"/>
        <v>1.6502131917219895</v>
      </c>
    </row>
    <row r="29" spans="19:21" ht="12.75">
      <c r="S29">
        <f t="shared" si="2"/>
        <v>7.002399999999994</v>
      </c>
      <c r="T29" s="54">
        <f t="shared" si="0"/>
        <v>2.250134322145115</v>
      </c>
      <c r="U29" s="54">
        <f t="shared" si="1"/>
        <v>0.8622318371364327</v>
      </c>
    </row>
    <row r="30" spans="19:21" ht="12.75">
      <c r="S30">
        <f t="shared" si="2"/>
        <v>7.002499999999994</v>
      </c>
      <c r="T30" s="54">
        <f t="shared" si="0"/>
        <v>3.2994576843706653</v>
      </c>
      <c r="U30" s="54">
        <f t="shared" si="1"/>
        <v>0.1577011563144819</v>
      </c>
    </row>
    <row r="31" spans="1:20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T31" s="53"/>
    </row>
    <row r="32" spans="1:20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T32" s="53"/>
    </row>
    <row r="33" spans="1:20" ht="12.75">
      <c r="A33" s="7"/>
      <c r="B33" s="7"/>
      <c r="C33" s="7"/>
      <c r="D33" s="7"/>
      <c r="E33" s="7"/>
      <c r="F33" s="7"/>
      <c r="G33" s="7"/>
      <c r="H33" s="92"/>
      <c r="I33" s="7"/>
      <c r="J33" s="7"/>
      <c r="K33" s="7"/>
      <c r="L33" s="7"/>
      <c r="T33" s="53"/>
    </row>
    <row r="34" spans="1:2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T34" s="53"/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T35" s="53"/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T36" s="53"/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T37" s="53"/>
    </row>
    <row r="38" spans="1:20" ht="12.75">
      <c r="A38" s="7"/>
      <c r="B38" s="7"/>
      <c r="C38" s="7"/>
      <c r="D38" s="7"/>
      <c r="E38" s="7"/>
      <c r="F38" s="7"/>
      <c r="G38" s="7"/>
      <c r="H38" s="7"/>
      <c r="I38" s="25"/>
      <c r="J38" s="7"/>
      <c r="K38" s="7"/>
      <c r="L38" s="91"/>
      <c r="T38" s="52"/>
    </row>
    <row r="39" spans="1:1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21"/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91"/>
    </row>
    <row r="41" spans="1:12" ht="12.75">
      <c r="A41" s="7"/>
      <c r="L41" s="55"/>
    </row>
    <row r="42" ht="12.75">
      <c r="L42" s="55"/>
    </row>
    <row r="43" ht="12.75">
      <c r="A43" s="7"/>
    </row>
    <row r="44" ht="12.75">
      <c r="A44" s="7"/>
    </row>
    <row r="45" ht="12.75">
      <c r="A45" s="7"/>
    </row>
  </sheetData>
  <mergeCells count="1">
    <mergeCell ref="I5:J5"/>
  </mergeCells>
  <hyperlinks>
    <hyperlink ref="A1" location="Notes!A1" display="Back to Notes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/>
  <dimension ref="A1:P62"/>
  <sheetViews>
    <sheetView workbookViewId="0" topLeftCell="A1">
      <selection activeCell="C1" sqref="C1"/>
    </sheetView>
  </sheetViews>
  <sheetFormatPr defaultColWidth="9.140625" defaultRowHeight="12.75"/>
  <cols>
    <col min="1" max="1" width="5.7109375" style="0" customWidth="1"/>
    <col min="2" max="3" width="36.7109375" style="0" customWidth="1"/>
    <col min="4" max="4" width="14.7109375" style="0" customWidth="1"/>
    <col min="5" max="6" width="32.7109375" style="0" customWidth="1"/>
    <col min="7" max="7" width="2.7109375" style="0" customWidth="1"/>
  </cols>
  <sheetData>
    <row r="1" ht="12.75">
      <c r="A1" s="24" t="s">
        <v>404</v>
      </c>
    </row>
    <row r="2" spans="1:5" ht="12.75">
      <c r="A2" s="63" t="s">
        <v>367</v>
      </c>
      <c r="D2" s="70"/>
      <c r="E2" s="73" t="s">
        <v>252</v>
      </c>
    </row>
    <row r="3" spans="1:5" ht="12.75" customHeight="1">
      <c r="A3" s="62"/>
      <c r="E3" s="25" t="s">
        <v>291</v>
      </c>
    </row>
    <row r="4" spans="1:5" ht="12.75">
      <c r="A4" t="s">
        <v>247</v>
      </c>
      <c r="E4" s="25" t="s">
        <v>287</v>
      </c>
    </row>
    <row r="5" ht="12.75">
      <c r="A5" t="s">
        <v>248</v>
      </c>
    </row>
    <row r="6" ht="12.75">
      <c r="A6" t="s">
        <v>253</v>
      </c>
    </row>
    <row r="7" spans="1:6" ht="12.75">
      <c r="A7" s="49" t="s">
        <v>335</v>
      </c>
      <c r="F7" s="7"/>
    </row>
    <row r="8" spans="1:6" ht="12.75">
      <c r="A8" s="49" t="s">
        <v>366</v>
      </c>
      <c r="B8" s="70"/>
      <c r="F8" s="7"/>
    </row>
    <row r="10" ht="12.75">
      <c r="A10" t="s">
        <v>250</v>
      </c>
    </row>
    <row r="11" spans="1:6" ht="12.75">
      <c r="A11" s="49"/>
      <c r="F11" s="102" t="s">
        <v>417</v>
      </c>
    </row>
    <row r="12" spans="1:2" ht="12.75">
      <c r="A12" s="49"/>
      <c r="B12" s="25" t="s">
        <v>297</v>
      </c>
    </row>
    <row r="13" spans="1:2" ht="12.75">
      <c r="A13" s="49"/>
      <c r="B13" s="25" t="s">
        <v>298</v>
      </c>
    </row>
    <row r="15" spans="2:6" ht="12.75">
      <c r="B15" s="25" t="s">
        <v>292</v>
      </c>
      <c r="E15" s="25" t="s">
        <v>251</v>
      </c>
      <c r="F15" s="68" t="s">
        <v>285</v>
      </c>
    </row>
    <row r="16" spans="2:5" ht="12.75">
      <c r="B16" s="25" t="s">
        <v>293</v>
      </c>
      <c r="C16" s="66"/>
      <c r="E16" s="25" t="s">
        <v>255</v>
      </c>
    </row>
    <row r="17" ht="12.75">
      <c r="B17" s="25" t="s">
        <v>364</v>
      </c>
    </row>
    <row r="18" spans="1:16" ht="13.5" thickBot="1">
      <c r="A18" s="56"/>
      <c r="B18" s="56"/>
      <c r="C18" s="56"/>
      <c r="E18" s="57" t="s">
        <v>277</v>
      </c>
      <c r="F18" s="57" t="s">
        <v>276</v>
      </c>
      <c r="G18" s="31"/>
      <c r="P18" s="32"/>
    </row>
    <row r="19" spans="1:16" ht="13.5" thickTop="1">
      <c r="A19" t="s">
        <v>262</v>
      </c>
      <c r="B19" s="56"/>
      <c r="C19" s="56"/>
      <c r="D19" s="59" t="s">
        <v>236</v>
      </c>
      <c r="E19" s="107" t="s">
        <v>431</v>
      </c>
      <c r="F19" s="107" t="s">
        <v>430</v>
      </c>
      <c r="P19" s="32"/>
    </row>
    <row r="20" spans="1:16" ht="13.5" thickBot="1">
      <c r="A20" s="17"/>
      <c r="B20" s="57" t="s">
        <v>237</v>
      </c>
      <c r="C20" s="57" t="s">
        <v>238</v>
      </c>
      <c r="D20" s="58" t="s">
        <v>235</v>
      </c>
      <c r="E20" s="103" t="s">
        <v>259</v>
      </c>
      <c r="F20" s="103" t="s">
        <v>275</v>
      </c>
      <c r="G20" s="39"/>
      <c r="H20" s="123" t="s">
        <v>296</v>
      </c>
      <c r="I20" s="123"/>
      <c r="J20" s="123"/>
      <c r="K20" s="123"/>
      <c r="L20" s="123"/>
      <c r="M20" s="123"/>
      <c r="N20" s="123"/>
      <c r="O20" s="123"/>
      <c r="P20" s="124"/>
    </row>
    <row r="21" spans="1:16" ht="13.5" thickTop="1">
      <c r="A21" s="1">
        <v>1</v>
      </c>
      <c r="B21" s="59" t="s">
        <v>249</v>
      </c>
      <c r="C21" s="59"/>
      <c r="D21" s="59">
        <v>1</v>
      </c>
      <c r="E21" s="56"/>
      <c r="F21" s="56"/>
      <c r="P21" s="32"/>
    </row>
    <row r="22" spans="1:16" ht="12.75">
      <c r="A22" s="1"/>
      <c r="B22" s="59" t="s">
        <v>258</v>
      </c>
      <c r="C22" s="59"/>
      <c r="D22" s="59"/>
      <c r="E22" s="67" t="s">
        <v>239</v>
      </c>
      <c r="F22" s="67" t="s">
        <v>239</v>
      </c>
      <c r="H22" s="7" t="s">
        <v>266</v>
      </c>
      <c r="P22" s="32"/>
    </row>
    <row r="23" spans="1:16" ht="12.75">
      <c r="A23" s="71"/>
      <c r="B23" s="59"/>
      <c r="C23" s="59"/>
      <c r="D23" s="59"/>
      <c r="E23" s="56"/>
      <c r="F23" s="56"/>
      <c r="G23" s="42"/>
      <c r="H23" s="40"/>
      <c r="I23" s="40"/>
      <c r="J23" s="40"/>
      <c r="K23" s="40"/>
      <c r="L23" s="40"/>
      <c r="M23" s="40"/>
      <c r="N23" s="40"/>
      <c r="O23" s="40"/>
      <c r="P23" s="41"/>
    </row>
    <row r="24" spans="1:16" ht="12.75">
      <c r="A24" s="1">
        <v>2</v>
      </c>
      <c r="B24" s="61" t="s">
        <v>264</v>
      </c>
      <c r="C24" s="61"/>
      <c r="D24" s="61">
        <v>2</v>
      </c>
      <c r="E24" s="60"/>
      <c r="F24" s="60"/>
      <c r="H24" t="s">
        <v>222</v>
      </c>
      <c r="P24" s="32"/>
    </row>
    <row r="25" spans="1:16" ht="12.75">
      <c r="A25" s="1"/>
      <c r="B25" s="59"/>
      <c r="C25" s="59"/>
      <c r="D25" s="59"/>
      <c r="E25" s="67" t="s">
        <v>278</v>
      </c>
      <c r="F25" s="56" t="s">
        <v>278</v>
      </c>
      <c r="H25" t="s">
        <v>253</v>
      </c>
      <c r="P25" s="32"/>
    </row>
    <row r="26" spans="1:16" ht="12.75">
      <c r="A26" s="71"/>
      <c r="B26" s="59"/>
      <c r="C26" s="59"/>
      <c r="D26" s="59"/>
      <c r="E26" s="56"/>
      <c r="F26" s="56"/>
      <c r="G26" s="42"/>
      <c r="H26" s="72" t="s">
        <v>257</v>
      </c>
      <c r="I26" s="40"/>
      <c r="J26" s="40"/>
      <c r="K26" s="40"/>
      <c r="L26" s="40"/>
      <c r="M26" s="40"/>
      <c r="N26" s="40"/>
      <c r="O26" s="40"/>
      <c r="P26" s="41"/>
    </row>
    <row r="27" spans="1:16" ht="12.75">
      <c r="A27" s="1">
        <v>3</v>
      </c>
      <c r="B27" s="61" t="s">
        <v>231</v>
      </c>
      <c r="C27" s="61"/>
      <c r="D27" s="61">
        <v>1</v>
      </c>
      <c r="E27" s="60"/>
      <c r="F27" s="60"/>
      <c r="P27" s="32"/>
    </row>
    <row r="28" spans="1:16" ht="12.75">
      <c r="A28" s="1"/>
      <c r="B28" s="59"/>
      <c r="C28" s="59"/>
      <c r="D28" s="59"/>
      <c r="E28" s="67" t="s">
        <v>240</v>
      </c>
      <c r="F28" s="67" t="s">
        <v>240</v>
      </c>
      <c r="I28" s="7"/>
      <c r="P28" s="32"/>
    </row>
    <row r="29" spans="1:16" ht="12.75">
      <c r="A29" s="71"/>
      <c r="B29" s="59"/>
      <c r="C29" s="59"/>
      <c r="D29" s="59"/>
      <c r="E29" s="56"/>
      <c r="F29" s="56"/>
      <c r="G29" s="42"/>
      <c r="H29" s="40"/>
      <c r="I29" s="72"/>
      <c r="J29" s="40"/>
      <c r="K29" s="40"/>
      <c r="L29" s="40"/>
      <c r="M29" s="40"/>
      <c r="N29" s="40"/>
      <c r="O29" s="40"/>
      <c r="P29" s="41"/>
    </row>
    <row r="30" spans="1:16" ht="12.75">
      <c r="A30" s="1">
        <v>4</v>
      </c>
      <c r="B30" s="61" t="s">
        <v>249</v>
      </c>
      <c r="C30" s="61" t="s">
        <v>249</v>
      </c>
      <c r="D30" s="61">
        <v>2</v>
      </c>
      <c r="E30" s="60"/>
      <c r="F30" s="60"/>
      <c r="H30" s="7"/>
      <c r="I30" s="7"/>
      <c r="P30" s="32"/>
    </row>
    <row r="31" spans="1:16" ht="12.75">
      <c r="A31" s="1"/>
      <c r="B31" s="59"/>
      <c r="C31" s="59" t="s">
        <v>232</v>
      </c>
      <c r="D31" s="59"/>
      <c r="E31" s="56" t="s">
        <v>279</v>
      </c>
      <c r="F31" s="67" t="s">
        <v>279</v>
      </c>
      <c r="H31" t="s">
        <v>266</v>
      </c>
      <c r="P31" s="32"/>
    </row>
    <row r="32" spans="1:16" ht="12.75">
      <c r="A32" s="1"/>
      <c r="B32" s="59"/>
      <c r="C32" s="59"/>
      <c r="D32" s="59"/>
      <c r="E32" s="56"/>
      <c r="F32" s="56"/>
      <c r="P32" s="32"/>
    </row>
    <row r="33" spans="1:16" ht="12.75">
      <c r="A33" s="71"/>
      <c r="B33" s="59"/>
      <c r="C33" s="59"/>
      <c r="D33" s="59"/>
      <c r="E33" s="56"/>
      <c r="F33" s="56"/>
      <c r="G33" s="42"/>
      <c r="H33" s="40"/>
      <c r="I33" s="40"/>
      <c r="J33" s="40"/>
      <c r="K33" s="40"/>
      <c r="L33" s="40"/>
      <c r="M33" s="40"/>
      <c r="N33" s="40"/>
      <c r="O33" s="40"/>
      <c r="P33" s="41"/>
    </row>
    <row r="34" spans="1:16" ht="12.75">
      <c r="A34" s="1">
        <v>5</v>
      </c>
      <c r="B34" s="61" t="s">
        <v>249</v>
      </c>
      <c r="C34" s="61" t="s">
        <v>249</v>
      </c>
      <c r="D34" s="61">
        <v>2</v>
      </c>
      <c r="E34" s="60"/>
      <c r="F34" s="60"/>
      <c r="H34" s="55" t="s">
        <v>226</v>
      </c>
      <c r="P34" s="32"/>
    </row>
    <row r="35" spans="1:16" ht="12.75">
      <c r="A35" s="1"/>
      <c r="B35" s="59"/>
      <c r="C35" s="59" t="s">
        <v>241</v>
      </c>
      <c r="D35" s="59"/>
      <c r="E35" s="56" t="s">
        <v>280</v>
      </c>
      <c r="F35" s="67" t="s">
        <v>280</v>
      </c>
      <c r="H35" s="9" t="s">
        <v>227</v>
      </c>
      <c r="I35" s="7"/>
      <c r="P35" s="32"/>
    </row>
    <row r="36" spans="1:16" ht="12.75">
      <c r="A36" s="1"/>
      <c r="B36" s="59"/>
      <c r="C36" s="59"/>
      <c r="D36" s="59"/>
      <c r="E36" s="56" t="s">
        <v>260</v>
      </c>
      <c r="F36" s="67" t="s">
        <v>261</v>
      </c>
      <c r="H36" s="55" t="s">
        <v>228</v>
      </c>
      <c r="P36" s="32"/>
    </row>
    <row r="37" spans="1:16" ht="12.75">
      <c r="A37" s="71"/>
      <c r="B37" s="59"/>
      <c r="C37" s="59"/>
      <c r="D37" s="59"/>
      <c r="E37" s="56"/>
      <c r="F37" s="56"/>
      <c r="G37" s="42"/>
      <c r="H37" s="40"/>
      <c r="I37" s="72"/>
      <c r="J37" s="40"/>
      <c r="K37" s="40"/>
      <c r="L37" s="40"/>
      <c r="M37" s="40"/>
      <c r="N37" s="40"/>
      <c r="O37" s="40"/>
      <c r="P37" s="41"/>
    </row>
    <row r="38" spans="1:16" ht="12.75">
      <c r="A38" s="1">
        <v>6</v>
      </c>
      <c r="B38" s="61" t="s">
        <v>249</v>
      </c>
      <c r="C38" s="61" t="s">
        <v>265</v>
      </c>
      <c r="D38" s="61">
        <v>3</v>
      </c>
      <c r="E38" s="60"/>
      <c r="F38" s="60"/>
      <c r="I38" s="7"/>
      <c r="P38" s="32"/>
    </row>
    <row r="39" spans="1:16" ht="12.75">
      <c r="A39" s="1"/>
      <c r="B39" s="59"/>
      <c r="C39" s="59"/>
      <c r="D39" s="59"/>
      <c r="E39" s="56" t="s">
        <v>273</v>
      </c>
      <c r="F39" s="67" t="s">
        <v>273</v>
      </c>
      <c r="P39" s="32"/>
    </row>
    <row r="40" spans="1:16" ht="12.75">
      <c r="A40" s="1"/>
      <c r="B40" s="59"/>
      <c r="C40" s="59"/>
      <c r="D40" s="59"/>
      <c r="E40" s="56" t="s">
        <v>263</v>
      </c>
      <c r="F40" s="67" t="s">
        <v>263</v>
      </c>
      <c r="I40" s="7"/>
      <c r="P40" s="32"/>
    </row>
    <row r="41" spans="1:16" ht="12.75">
      <c r="A41" s="71"/>
      <c r="B41" s="59"/>
      <c r="C41" s="59"/>
      <c r="D41" s="59"/>
      <c r="E41" s="56"/>
      <c r="F41" s="56"/>
      <c r="G41" s="42"/>
      <c r="H41" s="40"/>
      <c r="I41" s="72"/>
      <c r="J41" s="40"/>
      <c r="K41" s="40"/>
      <c r="L41" s="40"/>
      <c r="M41" s="40"/>
      <c r="N41" s="40"/>
      <c r="O41" s="40"/>
      <c r="P41" s="41"/>
    </row>
    <row r="42" spans="1:16" ht="12.75">
      <c r="A42" s="1">
        <v>7</v>
      </c>
      <c r="B42" s="61" t="s">
        <v>264</v>
      </c>
      <c r="C42" s="61" t="s">
        <v>265</v>
      </c>
      <c r="D42" s="61">
        <v>4</v>
      </c>
      <c r="E42" s="60"/>
      <c r="F42" s="60"/>
      <c r="I42" s="7"/>
      <c r="P42" s="32"/>
    </row>
    <row r="43" spans="1:16" ht="12.75">
      <c r="A43" s="1"/>
      <c r="B43" s="59"/>
      <c r="C43" s="59"/>
      <c r="D43" s="59"/>
      <c r="E43" s="56" t="s">
        <v>274</v>
      </c>
      <c r="F43" s="67" t="s">
        <v>274</v>
      </c>
      <c r="I43" s="7"/>
      <c r="P43" s="32"/>
    </row>
    <row r="44" spans="1:16" ht="12.75">
      <c r="A44" s="1"/>
      <c r="B44" s="59"/>
      <c r="C44" s="59"/>
      <c r="D44" s="59"/>
      <c r="E44" s="56" t="s">
        <v>263</v>
      </c>
      <c r="F44" s="67" t="s">
        <v>263</v>
      </c>
      <c r="I44" s="7"/>
      <c r="J44" s="7"/>
      <c r="P44" s="32"/>
    </row>
    <row r="45" spans="1:16" ht="12.75">
      <c r="A45" s="71"/>
      <c r="B45" s="59"/>
      <c r="C45" s="59"/>
      <c r="D45" s="59"/>
      <c r="E45" s="56"/>
      <c r="F45" s="56"/>
      <c r="G45" s="42"/>
      <c r="H45" s="40"/>
      <c r="I45" s="40"/>
      <c r="J45" s="40"/>
      <c r="K45" s="72"/>
      <c r="L45" s="40"/>
      <c r="M45" s="40"/>
      <c r="N45" s="40"/>
      <c r="O45" s="40"/>
      <c r="P45" s="41"/>
    </row>
    <row r="46" spans="1:16" ht="12.75">
      <c r="A46" s="1">
        <v>8</v>
      </c>
      <c r="B46" s="61" t="s">
        <v>233</v>
      </c>
      <c r="C46" s="61" t="s">
        <v>234</v>
      </c>
      <c r="D46" s="61">
        <v>2</v>
      </c>
      <c r="E46" s="60"/>
      <c r="F46" s="60"/>
      <c r="P46" s="32"/>
    </row>
    <row r="47" spans="1:16" ht="12.75">
      <c r="A47" s="1"/>
      <c r="B47" s="59"/>
      <c r="C47" s="59"/>
      <c r="D47" s="59"/>
      <c r="E47" s="56" t="s">
        <v>278</v>
      </c>
      <c r="F47" s="67" t="s">
        <v>278</v>
      </c>
      <c r="P47" s="32"/>
    </row>
    <row r="48" spans="1:16" ht="12.75">
      <c r="A48" s="1"/>
      <c r="B48" s="59"/>
      <c r="C48" s="59"/>
      <c r="D48" s="59"/>
      <c r="E48" s="56"/>
      <c r="F48" s="56"/>
      <c r="G48" s="42"/>
      <c r="H48" s="40"/>
      <c r="I48" s="40"/>
      <c r="J48" s="40"/>
      <c r="K48" s="40"/>
      <c r="L48" s="40"/>
      <c r="M48" s="40"/>
      <c r="N48" s="40"/>
      <c r="O48" s="40"/>
      <c r="P48" s="41"/>
    </row>
    <row r="49" spans="1:16" ht="12.75">
      <c r="A49" s="1">
        <v>9</v>
      </c>
      <c r="B49" s="61" t="s">
        <v>233</v>
      </c>
      <c r="C49" s="61" t="s">
        <v>233</v>
      </c>
      <c r="D49" s="61">
        <v>2</v>
      </c>
      <c r="E49" s="60"/>
      <c r="F49" s="60"/>
      <c r="K49" s="7"/>
      <c r="P49" s="32"/>
    </row>
    <row r="50" spans="1:16" ht="12.75">
      <c r="A50" s="1"/>
      <c r="B50" s="59"/>
      <c r="C50" s="59"/>
      <c r="D50" s="59"/>
      <c r="E50" s="56" t="s">
        <v>281</v>
      </c>
      <c r="F50" s="67" t="s">
        <v>281</v>
      </c>
      <c r="P50" s="32"/>
    </row>
    <row r="51" spans="1:16" ht="12.75">
      <c r="A51" s="1"/>
      <c r="B51" s="59"/>
      <c r="C51" s="59"/>
      <c r="D51" s="59"/>
      <c r="E51" s="56" t="s">
        <v>267</v>
      </c>
      <c r="F51" s="67" t="s">
        <v>267</v>
      </c>
      <c r="P51" s="32"/>
    </row>
    <row r="52" spans="1:16" ht="12.75">
      <c r="A52" s="71"/>
      <c r="B52" s="59"/>
      <c r="C52" s="59"/>
      <c r="D52" s="59"/>
      <c r="E52" s="56"/>
      <c r="F52" s="56"/>
      <c r="G52" s="42"/>
      <c r="H52" s="40"/>
      <c r="I52" s="40"/>
      <c r="J52" s="40"/>
      <c r="K52" s="40"/>
      <c r="L52" s="40"/>
      <c r="M52" s="40"/>
      <c r="N52" s="40"/>
      <c r="O52" s="40"/>
      <c r="P52" s="41"/>
    </row>
    <row r="53" spans="1:16" ht="12.75">
      <c r="A53" s="1">
        <v>10</v>
      </c>
      <c r="B53" s="61" t="s">
        <v>234</v>
      </c>
      <c r="C53" s="61" t="s">
        <v>234</v>
      </c>
      <c r="D53" s="61">
        <v>2</v>
      </c>
      <c r="E53" s="60"/>
      <c r="F53" s="60"/>
      <c r="P53" s="32"/>
    </row>
    <row r="54" spans="1:16" ht="12.75">
      <c r="A54" s="1"/>
      <c r="B54" s="59"/>
      <c r="C54" s="59"/>
      <c r="D54" s="56"/>
      <c r="E54" s="56" t="s">
        <v>281</v>
      </c>
      <c r="F54" s="67" t="s">
        <v>281</v>
      </c>
      <c r="P54" s="32"/>
    </row>
    <row r="55" spans="1:16" ht="12.75">
      <c r="A55" s="1"/>
      <c r="B55" s="59"/>
      <c r="C55" s="59"/>
      <c r="D55" s="56"/>
      <c r="E55" s="56" t="s">
        <v>268</v>
      </c>
      <c r="F55" s="67" t="s">
        <v>268</v>
      </c>
      <c r="P55" s="32"/>
    </row>
    <row r="56" spans="1:16" ht="12.75">
      <c r="A56" s="71"/>
      <c r="B56" s="59"/>
      <c r="C56" s="59"/>
      <c r="D56" s="56"/>
      <c r="E56" s="56"/>
      <c r="F56" s="56"/>
      <c r="G56" s="42"/>
      <c r="H56" s="40"/>
      <c r="I56" s="40"/>
      <c r="J56" s="40"/>
      <c r="K56" s="40"/>
      <c r="L56" s="40"/>
      <c r="M56" s="40"/>
      <c r="N56" s="40"/>
      <c r="O56" s="40"/>
      <c r="P56" s="41"/>
    </row>
    <row r="57" spans="1:16" ht="12.75">
      <c r="A57" s="1">
        <v>11</v>
      </c>
      <c r="B57" s="61" t="s">
        <v>264</v>
      </c>
      <c r="C57" s="61" t="s">
        <v>234</v>
      </c>
      <c r="D57" s="61">
        <v>3</v>
      </c>
      <c r="E57" s="60"/>
      <c r="F57" s="60"/>
      <c r="H57" s="7"/>
      <c r="I57" s="55"/>
      <c r="P57" s="32"/>
    </row>
    <row r="58" spans="1:16" ht="12.75">
      <c r="A58" s="1"/>
      <c r="B58" s="59"/>
      <c r="C58" s="59"/>
      <c r="D58" s="56"/>
      <c r="E58" s="56" t="s">
        <v>282</v>
      </c>
      <c r="F58" s="67" t="s">
        <v>282</v>
      </c>
      <c r="H58" s="7"/>
      <c r="I58" s="55"/>
      <c r="P58" s="32"/>
    </row>
    <row r="59" spans="1:16" ht="12.75">
      <c r="A59" s="1"/>
      <c r="B59" s="59"/>
      <c r="C59" s="59"/>
      <c r="D59" s="32"/>
      <c r="E59" s="56" t="s">
        <v>283</v>
      </c>
      <c r="F59" s="67" t="s">
        <v>283</v>
      </c>
      <c r="H59" s="7"/>
      <c r="P59" s="32"/>
    </row>
    <row r="60" spans="2:16" ht="12.75">
      <c r="B60" s="59"/>
      <c r="C60" s="59"/>
      <c r="E60" s="56" t="s">
        <v>284</v>
      </c>
      <c r="F60" s="67" t="s">
        <v>284</v>
      </c>
      <c r="P60" s="32"/>
    </row>
    <row r="61" spans="2:16" ht="12.75">
      <c r="B61" s="59"/>
      <c r="C61" s="59"/>
      <c r="E61" s="56"/>
      <c r="F61" s="67" t="s">
        <v>261</v>
      </c>
      <c r="P61" s="32"/>
    </row>
    <row r="62" spans="2:16" ht="12.75">
      <c r="B62" s="59"/>
      <c r="C62" s="59"/>
      <c r="E62" s="56"/>
      <c r="F62" s="56"/>
      <c r="P62" s="32"/>
    </row>
  </sheetData>
  <mergeCells count="1">
    <mergeCell ref="H20:P20"/>
  </mergeCells>
  <hyperlinks>
    <hyperlink ref="A1" location="Notes!A1" display="Back to Not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"/>
  <dimension ref="A1:P68"/>
  <sheetViews>
    <sheetView workbookViewId="0" topLeftCell="A1">
      <selection activeCell="A1" sqref="A1"/>
    </sheetView>
  </sheetViews>
  <sheetFormatPr defaultColWidth="9.140625" defaultRowHeight="12.75"/>
  <cols>
    <col min="2" max="2" width="10.00390625" style="0" customWidth="1"/>
    <col min="3" max="3" width="15.57421875" style="0" customWidth="1"/>
    <col min="4" max="4" width="12.8515625" style="0" customWidth="1"/>
    <col min="9" max="9" width="12.8515625" style="0" customWidth="1"/>
    <col min="11" max="11" width="11.421875" style="0" customWidth="1"/>
  </cols>
  <sheetData>
    <row r="1" ht="12.75">
      <c r="A1" s="24" t="s">
        <v>404</v>
      </c>
    </row>
    <row r="2" spans="1:6" ht="12.75">
      <c r="A2" s="8" t="s">
        <v>427</v>
      </c>
      <c r="F2" s="49" t="s">
        <v>271</v>
      </c>
    </row>
    <row r="3" spans="1:6" ht="12.75">
      <c r="A3" s="8"/>
      <c r="F3" s="65" t="s">
        <v>272</v>
      </c>
    </row>
    <row r="5" ht="12.75">
      <c r="A5" s="8"/>
    </row>
    <row r="6" ht="13.5" thickBot="1"/>
    <row r="7" spans="1:14" ht="12.75">
      <c r="A7" s="43" t="s">
        <v>420</v>
      </c>
      <c r="D7" s="128" t="s">
        <v>167</v>
      </c>
      <c r="E7" s="129"/>
      <c r="F7" s="129"/>
      <c r="G7" s="130"/>
      <c r="H7" s="14"/>
      <c r="I7" s="128" t="s">
        <v>167</v>
      </c>
      <c r="J7" s="129"/>
      <c r="K7" s="129"/>
      <c r="L7" s="130"/>
      <c r="N7" s="8" t="s">
        <v>202</v>
      </c>
    </row>
    <row r="8" spans="1:14" ht="13.5" thickBot="1">
      <c r="A8" s="17"/>
      <c r="B8" s="17"/>
      <c r="C8" s="38"/>
      <c r="D8" s="115" t="s">
        <v>186</v>
      </c>
      <c r="E8" s="116"/>
      <c r="F8" s="116"/>
      <c r="G8" s="117"/>
      <c r="H8" s="38"/>
      <c r="I8" s="115" t="s">
        <v>185</v>
      </c>
      <c r="J8" s="116"/>
      <c r="K8" s="116"/>
      <c r="L8" s="117"/>
      <c r="N8" s="8" t="s">
        <v>419</v>
      </c>
    </row>
    <row r="9" spans="4:14" ht="13.5" thickTop="1">
      <c r="D9" s="31"/>
      <c r="E9" s="14"/>
      <c r="F9" s="14"/>
      <c r="G9" s="32"/>
      <c r="H9" s="14"/>
      <c r="I9" s="31"/>
      <c r="J9" s="14"/>
      <c r="K9" s="14"/>
      <c r="L9" s="32"/>
      <c r="N9" s="8" t="s">
        <v>432</v>
      </c>
    </row>
    <row r="10" spans="1:14" ht="12.75">
      <c r="A10" s="8" t="s">
        <v>172</v>
      </c>
      <c r="D10" s="31"/>
      <c r="F10" s="14"/>
      <c r="G10" s="32"/>
      <c r="H10" s="14"/>
      <c r="I10" s="31"/>
      <c r="J10" s="14"/>
      <c r="K10" s="14"/>
      <c r="L10" s="32"/>
      <c r="N10" s="8" t="s">
        <v>203</v>
      </c>
    </row>
    <row r="11" spans="1:14" ht="12.75">
      <c r="A11" s="7"/>
      <c r="D11" s="31"/>
      <c r="E11" s="14"/>
      <c r="F11" s="14"/>
      <c r="G11" s="32"/>
      <c r="H11" s="14"/>
      <c r="I11" s="31"/>
      <c r="J11" s="14"/>
      <c r="K11" s="14"/>
      <c r="L11" s="32"/>
      <c r="N11" s="85" t="s">
        <v>302</v>
      </c>
    </row>
    <row r="12" spans="3:14" ht="12.75">
      <c r="C12" t="s">
        <v>168</v>
      </c>
      <c r="D12" s="33" t="s">
        <v>421</v>
      </c>
      <c r="E12" s="14"/>
      <c r="F12" s="14"/>
      <c r="G12" s="32"/>
      <c r="H12" s="14"/>
      <c r="I12" s="33" t="s">
        <v>433</v>
      </c>
      <c r="J12" s="14"/>
      <c r="K12" s="14"/>
      <c r="L12" s="32"/>
      <c r="M12" s="86"/>
      <c r="N12" s="85" t="s">
        <v>301</v>
      </c>
    </row>
    <row r="13" spans="4:12" ht="12.75">
      <c r="D13" s="31">
        <v>0</v>
      </c>
      <c r="E13" s="14" t="s">
        <v>22</v>
      </c>
      <c r="F13" s="50" t="s">
        <v>422</v>
      </c>
      <c r="G13" s="32"/>
      <c r="H13" s="14"/>
      <c r="I13" s="31">
        <v>-3</v>
      </c>
      <c r="J13" s="14" t="s">
        <v>22</v>
      </c>
      <c r="K13" s="14"/>
      <c r="L13" s="32"/>
    </row>
    <row r="14" spans="4:12" ht="12.75">
      <c r="D14" s="31">
        <v>-3</v>
      </c>
      <c r="E14" s="14" t="s">
        <v>22</v>
      </c>
      <c r="F14" s="104" t="s">
        <v>423</v>
      </c>
      <c r="G14" s="32"/>
      <c r="H14" s="14"/>
      <c r="I14" s="31"/>
      <c r="J14" s="14"/>
      <c r="K14" s="14"/>
      <c r="L14" s="32"/>
    </row>
    <row r="15" spans="3:14" ht="12.75">
      <c r="C15" t="s">
        <v>169</v>
      </c>
      <c r="D15" s="34" t="s">
        <v>40</v>
      </c>
      <c r="E15" s="14"/>
      <c r="F15" s="47" t="s">
        <v>424</v>
      </c>
      <c r="G15" s="32"/>
      <c r="H15" s="14"/>
      <c r="I15" s="34" t="s">
        <v>41</v>
      </c>
      <c r="J15" s="14"/>
      <c r="K15" s="14"/>
      <c r="L15" s="32"/>
      <c r="N15" s="47" t="s">
        <v>269</v>
      </c>
    </row>
    <row r="16" spans="4:14" ht="12.75">
      <c r="D16" s="31">
        <v>-3</v>
      </c>
      <c r="E16" s="14" t="s">
        <v>22</v>
      </c>
      <c r="F16" s="105" t="s">
        <v>425</v>
      </c>
      <c r="G16" s="32"/>
      <c r="H16" s="14"/>
      <c r="I16" s="31">
        <v>-3</v>
      </c>
      <c r="J16" s="14" t="s">
        <v>22</v>
      </c>
      <c r="K16" s="14"/>
      <c r="L16" s="32"/>
      <c r="N16" t="s">
        <v>229</v>
      </c>
    </row>
    <row r="17" spans="1:14" ht="12.75">
      <c r="A17" s="40"/>
      <c r="B17" s="40"/>
      <c r="C17" s="41"/>
      <c r="D17" s="42"/>
      <c r="E17" s="40"/>
      <c r="F17" s="40"/>
      <c r="G17" s="41"/>
      <c r="H17" s="41"/>
      <c r="I17" s="42"/>
      <c r="J17" s="40"/>
      <c r="K17" s="40"/>
      <c r="L17" s="41"/>
      <c r="N17" t="s">
        <v>230</v>
      </c>
    </row>
    <row r="18" spans="4:12" ht="12.75">
      <c r="D18" s="31"/>
      <c r="E18" s="14"/>
      <c r="F18" s="14"/>
      <c r="G18" s="32"/>
      <c r="H18" s="14"/>
      <c r="I18" s="31"/>
      <c r="J18" s="14"/>
      <c r="K18" s="14"/>
      <c r="L18" s="32"/>
    </row>
    <row r="19" spans="1:12" ht="12.75">
      <c r="A19" s="8" t="s">
        <v>173</v>
      </c>
      <c r="D19" s="31"/>
      <c r="E19" s="14"/>
      <c r="F19" s="14"/>
      <c r="G19" s="32"/>
      <c r="H19" s="14"/>
      <c r="I19" s="31"/>
      <c r="J19" s="14"/>
      <c r="K19" s="14"/>
      <c r="L19" s="32"/>
    </row>
    <row r="20" spans="1:12" ht="12.75">
      <c r="A20" s="7"/>
      <c r="D20" s="31"/>
      <c r="E20" s="14"/>
      <c r="F20" s="14"/>
      <c r="G20" s="32"/>
      <c r="H20" s="14"/>
      <c r="I20" s="31"/>
      <c r="J20" s="14"/>
      <c r="K20" s="14"/>
      <c r="L20" s="32"/>
    </row>
    <row r="21" spans="3:12" ht="12.75">
      <c r="C21" t="s">
        <v>168</v>
      </c>
      <c r="D21" s="35" t="s">
        <v>433</v>
      </c>
      <c r="E21" s="14"/>
      <c r="F21" s="14"/>
      <c r="G21" s="32"/>
      <c r="H21" s="14"/>
      <c r="I21" s="33" t="s">
        <v>175</v>
      </c>
      <c r="J21" s="14"/>
      <c r="K21" s="14"/>
      <c r="L21" s="32"/>
    </row>
    <row r="22" spans="4:12" ht="12.75">
      <c r="D22" s="31">
        <v>-3</v>
      </c>
      <c r="E22" s="14" t="s">
        <v>22</v>
      </c>
      <c r="F22" s="14"/>
      <c r="G22" s="32"/>
      <c r="H22" s="14"/>
      <c r="I22" s="37">
        <v>0</v>
      </c>
      <c r="J22" s="28" t="s">
        <v>22</v>
      </c>
      <c r="K22" s="14"/>
      <c r="L22" s="32"/>
    </row>
    <row r="23" spans="4:12" ht="12.75">
      <c r="D23" s="31"/>
      <c r="E23" s="14"/>
      <c r="F23" s="14"/>
      <c r="G23" s="32"/>
      <c r="H23" s="14"/>
      <c r="I23" s="31"/>
      <c r="J23" s="14"/>
      <c r="K23" s="14"/>
      <c r="L23" s="32"/>
    </row>
    <row r="24" spans="3:12" ht="12.75">
      <c r="C24" t="s">
        <v>169</v>
      </c>
      <c r="D24" s="34" t="s">
        <v>40</v>
      </c>
      <c r="E24" s="14"/>
      <c r="F24" s="14"/>
      <c r="G24" s="32"/>
      <c r="H24" s="14"/>
      <c r="I24" s="34" t="s">
        <v>41</v>
      </c>
      <c r="J24" s="14"/>
      <c r="K24" s="14"/>
      <c r="L24" s="32"/>
    </row>
    <row r="25" spans="4:12" ht="12.75">
      <c r="D25" s="31">
        <v>-3</v>
      </c>
      <c r="E25" s="14" t="s">
        <v>22</v>
      </c>
      <c r="F25" s="14"/>
      <c r="G25" s="32"/>
      <c r="H25" s="14"/>
      <c r="I25" s="31">
        <v>-3</v>
      </c>
      <c r="J25" s="14" t="s">
        <v>22</v>
      </c>
      <c r="K25" s="14"/>
      <c r="L25" s="32"/>
    </row>
    <row r="26" spans="1:12" ht="13.5" thickBot="1">
      <c r="A26" s="17"/>
      <c r="B26" s="17"/>
      <c r="C26" s="38"/>
      <c r="D26" s="39"/>
      <c r="E26" s="17"/>
      <c r="F26" s="17"/>
      <c r="G26" s="38"/>
      <c r="H26" s="38"/>
      <c r="I26" s="39"/>
      <c r="J26" s="17"/>
      <c r="K26" s="17"/>
      <c r="L26" s="38"/>
    </row>
    <row r="27" ht="13.5" thickTop="1"/>
    <row r="29" ht="13.5" thickBot="1"/>
    <row r="30" spans="1:12" ht="12.75">
      <c r="A30" s="43" t="s">
        <v>426</v>
      </c>
      <c r="D30" s="128" t="s">
        <v>167</v>
      </c>
      <c r="E30" s="129"/>
      <c r="F30" s="129"/>
      <c r="G30" s="130"/>
      <c r="H30" s="14"/>
      <c r="I30" s="128" t="s">
        <v>167</v>
      </c>
      <c r="J30" s="129"/>
      <c r="K30" s="129"/>
      <c r="L30" s="130"/>
    </row>
    <row r="31" spans="1:12" ht="13.5" thickBot="1">
      <c r="A31" s="17"/>
      <c r="B31" s="17"/>
      <c r="C31" s="38"/>
      <c r="D31" s="115" t="s">
        <v>186</v>
      </c>
      <c r="E31" s="116"/>
      <c r="F31" s="116"/>
      <c r="G31" s="117"/>
      <c r="H31" s="38"/>
      <c r="I31" s="115" t="s">
        <v>185</v>
      </c>
      <c r="J31" s="116"/>
      <c r="K31" s="116"/>
      <c r="L31" s="117"/>
    </row>
    <row r="32" spans="4:12" ht="13.5" thickTop="1">
      <c r="D32" s="31"/>
      <c r="E32" s="14"/>
      <c r="F32" s="14"/>
      <c r="G32" s="32"/>
      <c r="H32" s="14"/>
      <c r="I32" s="31"/>
      <c r="J32" s="14"/>
      <c r="K32" s="14"/>
      <c r="L32" s="32"/>
    </row>
    <row r="33" spans="1:12" ht="12.75">
      <c r="A33" s="8" t="s">
        <v>172</v>
      </c>
      <c r="D33" s="31"/>
      <c r="E33" s="14"/>
      <c r="F33" s="14"/>
      <c r="G33" s="32"/>
      <c r="H33" s="14"/>
      <c r="I33" s="31"/>
      <c r="J33" s="14"/>
      <c r="K33" s="14"/>
      <c r="L33" s="32"/>
    </row>
    <row r="34" spans="1:12" ht="12.75">
      <c r="A34" s="7"/>
      <c r="D34" s="31"/>
      <c r="E34" s="14"/>
      <c r="F34" s="14"/>
      <c r="G34" s="32"/>
      <c r="H34" s="14"/>
      <c r="I34" s="31"/>
      <c r="J34" s="14"/>
      <c r="K34" s="14"/>
      <c r="L34" s="32"/>
    </row>
    <row r="35" spans="3:12" ht="12.75">
      <c r="C35" t="s">
        <v>168</v>
      </c>
      <c r="D35" s="106" t="s">
        <v>429</v>
      </c>
      <c r="E35" s="14"/>
      <c r="F35" s="14"/>
      <c r="G35" s="32"/>
      <c r="H35" s="14"/>
      <c r="I35" s="33" t="s">
        <v>174</v>
      </c>
      <c r="J35" s="14"/>
      <c r="K35" s="14"/>
      <c r="L35" s="32"/>
    </row>
    <row r="36" spans="4:12" ht="12.75">
      <c r="D36" s="31">
        <v>-6</v>
      </c>
      <c r="E36" s="14" t="s">
        <v>22</v>
      </c>
      <c r="F36" s="50"/>
      <c r="G36" s="32"/>
      <c r="H36" s="14"/>
      <c r="I36" s="31">
        <v>-3</v>
      </c>
      <c r="J36" s="14" t="s">
        <v>22</v>
      </c>
      <c r="K36" s="14"/>
      <c r="L36" s="32"/>
    </row>
    <row r="37" spans="4:12" ht="12.75">
      <c r="D37" s="31"/>
      <c r="E37" s="14"/>
      <c r="F37" s="14"/>
      <c r="G37" s="32"/>
      <c r="H37" s="14"/>
      <c r="I37" s="31"/>
      <c r="J37" s="14"/>
      <c r="K37" s="14"/>
      <c r="L37" s="32"/>
    </row>
    <row r="38" spans="3:12" ht="12.75">
      <c r="C38" t="s">
        <v>169</v>
      </c>
      <c r="D38" s="34" t="s">
        <v>40</v>
      </c>
      <c r="E38" s="14"/>
      <c r="F38" s="14"/>
      <c r="G38" s="32"/>
      <c r="H38" s="14"/>
      <c r="I38" s="34" t="s">
        <v>41</v>
      </c>
      <c r="J38" s="14"/>
      <c r="K38" s="14"/>
      <c r="L38" s="32"/>
    </row>
    <row r="39" spans="4:12" ht="12.75">
      <c r="D39" s="31">
        <v>-3</v>
      </c>
      <c r="E39" s="14" t="s">
        <v>22</v>
      </c>
      <c r="F39" s="14"/>
      <c r="G39" s="32"/>
      <c r="H39" s="14"/>
      <c r="I39" s="31">
        <v>-3</v>
      </c>
      <c r="J39" s="14" t="s">
        <v>22</v>
      </c>
      <c r="K39" s="14"/>
      <c r="L39" s="32"/>
    </row>
    <row r="40" spans="1:12" ht="12.75">
      <c r="A40" s="40"/>
      <c r="B40" s="40"/>
      <c r="C40" s="41"/>
      <c r="D40" s="42"/>
      <c r="E40" s="40"/>
      <c r="F40" s="40"/>
      <c r="G40" s="41"/>
      <c r="H40" s="41"/>
      <c r="I40" s="42"/>
      <c r="J40" s="40"/>
      <c r="K40" s="40"/>
      <c r="L40" s="41"/>
    </row>
    <row r="41" spans="4:12" ht="12.75">
      <c r="D41" s="31"/>
      <c r="E41" s="14"/>
      <c r="F41" s="14"/>
      <c r="G41" s="32"/>
      <c r="H41" s="14"/>
      <c r="I41" s="31"/>
      <c r="J41" s="14"/>
      <c r="K41" s="14"/>
      <c r="L41" s="32"/>
    </row>
    <row r="42" spans="1:12" ht="12.75">
      <c r="A42" s="8" t="s">
        <v>173</v>
      </c>
      <c r="D42" s="31"/>
      <c r="E42" s="14"/>
      <c r="F42" s="14"/>
      <c r="G42" s="32"/>
      <c r="H42" s="14"/>
      <c r="I42" s="31"/>
      <c r="J42" s="14"/>
      <c r="K42" s="14"/>
      <c r="L42" s="32"/>
    </row>
    <row r="43" spans="1:16" ht="12.75">
      <c r="A43" s="7"/>
      <c r="D43" s="31"/>
      <c r="E43" s="14"/>
      <c r="F43" s="14"/>
      <c r="G43" s="32"/>
      <c r="H43" s="14"/>
      <c r="I43" s="31"/>
      <c r="J43" s="14"/>
      <c r="K43" s="14"/>
      <c r="L43" s="32"/>
      <c r="M43" s="7"/>
      <c r="N43" s="7"/>
      <c r="O43" s="7"/>
      <c r="P43" s="7"/>
    </row>
    <row r="44" spans="3:16" ht="12.75">
      <c r="C44" t="s">
        <v>168</v>
      </c>
      <c r="D44" s="35" t="s">
        <v>433</v>
      </c>
      <c r="E44" s="14"/>
      <c r="F44" s="14"/>
      <c r="G44" s="32"/>
      <c r="H44" s="14"/>
      <c r="I44" s="33" t="s">
        <v>175</v>
      </c>
      <c r="J44" s="14"/>
      <c r="K44" s="14"/>
      <c r="L44" s="32"/>
      <c r="M44" s="7"/>
      <c r="N44" s="7"/>
      <c r="O44" s="7"/>
      <c r="P44" s="7"/>
    </row>
    <row r="45" spans="4:16" ht="12.75">
      <c r="D45" s="31">
        <v>-3</v>
      </c>
      <c r="E45" s="14" t="s">
        <v>22</v>
      </c>
      <c r="F45" s="14"/>
      <c r="G45" s="32"/>
      <c r="H45" s="14"/>
      <c r="I45" s="37">
        <v>0</v>
      </c>
      <c r="J45" s="28" t="s">
        <v>22</v>
      </c>
      <c r="K45" s="14"/>
      <c r="L45" s="32"/>
      <c r="M45" s="7"/>
      <c r="N45" s="7"/>
      <c r="O45" s="7"/>
      <c r="P45" s="7"/>
    </row>
    <row r="46" spans="4:16" ht="12.75">
      <c r="D46" s="31"/>
      <c r="E46" s="14"/>
      <c r="F46" s="14"/>
      <c r="G46" s="32"/>
      <c r="H46" s="14"/>
      <c r="I46" s="31"/>
      <c r="J46" s="14"/>
      <c r="K46" s="14"/>
      <c r="L46" s="32"/>
      <c r="M46" s="7"/>
      <c r="N46" s="7"/>
      <c r="O46" s="7"/>
      <c r="P46" s="7"/>
    </row>
    <row r="47" spans="3:16" ht="12.75">
      <c r="C47" t="s">
        <v>169</v>
      </c>
      <c r="D47" s="34" t="s">
        <v>40</v>
      </c>
      <c r="E47" s="14"/>
      <c r="F47" s="14"/>
      <c r="G47" s="32"/>
      <c r="H47" s="14"/>
      <c r="I47" s="34" t="s">
        <v>41</v>
      </c>
      <c r="J47" s="14"/>
      <c r="K47" s="14"/>
      <c r="L47" s="32"/>
      <c r="M47" s="7"/>
      <c r="N47" s="7"/>
      <c r="O47" s="7"/>
      <c r="P47" s="7"/>
    </row>
    <row r="48" spans="4:16" ht="12.75">
      <c r="D48" s="31">
        <v>-3</v>
      </c>
      <c r="E48" s="14" t="s">
        <v>22</v>
      </c>
      <c r="F48" s="14"/>
      <c r="G48" s="32"/>
      <c r="H48" s="14"/>
      <c r="I48" s="31">
        <v>-3</v>
      </c>
      <c r="J48" s="14" t="s">
        <v>22</v>
      </c>
      <c r="K48" s="14"/>
      <c r="L48" s="32"/>
      <c r="M48" s="7"/>
      <c r="N48" s="7"/>
      <c r="O48" s="7"/>
      <c r="P48" s="7"/>
    </row>
    <row r="49" spans="1:16" ht="13.5" thickBot="1">
      <c r="A49" s="17"/>
      <c r="B49" s="17"/>
      <c r="C49" s="38"/>
      <c r="D49" s="39"/>
      <c r="E49" s="17"/>
      <c r="F49" s="17"/>
      <c r="G49" s="38"/>
      <c r="H49" s="38"/>
      <c r="I49" s="39"/>
      <c r="J49" s="17"/>
      <c r="K49" s="17"/>
      <c r="L49" s="38"/>
      <c r="M49" s="7"/>
      <c r="N49" s="7"/>
      <c r="O49" s="7"/>
      <c r="P49" s="7"/>
    </row>
    <row r="50" spans="13:16" ht="13.5" thickTop="1">
      <c r="M50" s="7"/>
      <c r="N50" s="7"/>
      <c r="O50" s="7"/>
      <c r="P50" s="7"/>
    </row>
    <row r="51" spans="1:1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21"/>
      <c r="P51" s="7"/>
    </row>
    <row r="52" spans="1:1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21"/>
      <c r="P52" s="7"/>
    </row>
    <row r="53" spans="1:16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3.5" thickBo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3.5" thickBot="1">
      <c r="A56" s="44" t="s">
        <v>187</v>
      </c>
      <c r="B56" s="17"/>
      <c r="C56" s="17"/>
      <c r="D56" s="125" t="s">
        <v>199</v>
      </c>
      <c r="E56" s="126"/>
      <c r="F56" s="126"/>
      <c r="G56" s="127"/>
      <c r="H56" s="17"/>
      <c r="I56" s="125" t="s">
        <v>184</v>
      </c>
      <c r="J56" s="126"/>
      <c r="K56" s="126"/>
      <c r="L56" s="127"/>
      <c r="N56" s="8" t="s">
        <v>411</v>
      </c>
      <c r="P56" s="7"/>
    </row>
    <row r="57" spans="3:16" ht="13.5" thickTop="1">
      <c r="C57" s="32"/>
      <c r="D57" s="29"/>
      <c r="E57" s="29"/>
      <c r="F57" s="29"/>
      <c r="G57" s="30"/>
      <c r="H57" s="32"/>
      <c r="I57" s="29"/>
      <c r="J57" s="29"/>
      <c r="K57" s="29"/>
      <c r="L57" s="30"/>
      <c r="N57" s="7" t="s">
        <v>412</v>
      </c>
      <c r="P57" s="7"/>
    </row>
    <row r="58" spans="1:16" ht="12.75">
      <c r="A58" s="8" t="s">
        <v>170</v>
      </c>
      <c r="D58" s="31" t="s">
        <v>195</v>
      </c>
      <c r="E58" s="14"/>
      <c r="F58" s="14"/>
      <c r="G58" s="32"/>
      <c r="H58" s="14"/>
      <c r="I58" s="31" t="s">
        <v>196</v>
      </c>
      <c r="J58" s="14"/>
      <c r="K58" s="14"/>
      <c r="L58" s="32"/>
      <c r="N58" s="7" t="s">
        <v>413</v>
      </c>
      <c r="P58" s="7"/>
    </row>
    <row r="59" spans="1:16" ht="12.75">
      <c r="A59" s="8" t="s">
        <v>172</v>
      </c>
      <c r="D59" s="31" t="s">
        <v>193</v>
      </c>
      <c r="E59" s="14"/>
      <c r="F59" s="14"/>
      <c r="G59" s="32"/>
      <c r="H59" s="14"/>
      <c r="I59" s="31"/>
      <c r="J59" s="14"/>
      <c r="K59" s="14"/>
      <c r="L59" s="32"/>
      <c r="N59" s="7" t="s">
        <v>414</v>
      </c>
      <c r="P59" s="7"/>
    </row>
    <row r="60" spans="4:16" ht="12.75">
      <c r="D60" s="31" t="s">
        <v>194</v>
      </c>
      <c r="E60" s="14"/>
      <c r="F60" s="14"/>
      <c r="G60" s="32"/>
      <c r="H60" s="14"/>
      <c r="I60" s="31"/>
      <c r="J60" s="14"/>
      <c r="K60" s="14"/>
      <c r="L60" s="32"/>
      <c r="P60" s="7"/>
    </row>
    <row r="61" spans="4:16" ht="12.75">
      <c r="D61" s="31"/>
      <c r="E61" s="14"/>
      <c r="F61" s="14"/>
      <c r="G61" s="32"/>
      <c r="H61" s="14"/>
      <c r="I61" s="36"/>
      <c r="J61" s="14"/>
      <c r="K61" s="14"/>
      <c r="L61" s="32"/>
      <c r="P61" s="7"/>
    </row>
    <row r="62" spans="1:16" ht="12.75">
      <c r="A62" s="40"/>
      <c r="B62" s="40"/>
      <c r="C62" s="41"/>
      <c r="D62" s="42"/>
      <c r="E62" s="40"/>
      <c r="F62" s="40"/>
      <c r="G62" s="41"/>
      <c r="H62" s="41"/>
      <c r="I62" s="42"/>
      <c r="J62" s="40"/>
      <c r="K62" s="40"/>
      <c r="L62" s="41"/>
      <c r="P62" s="7"/>
    </row>
    <row r="63" spans="4:12" ht="12.75">
      <c r="D63" s="31"/>
      <c r="E63" s="14"/>
      <c r="F63" s="14"/>
      <c r="G63" s="32"/>
      <c r="H63" s="14"/>
      <c r="I63" s="31"/>
      <c r="J63" s="14"/>
      <c r="K63" s="14"/>
      <c r="L63" s="32"/>
    </row>
    <row r="64" spans="1:12" ht="12.75">
      <c r="A64" s="8" t="s">
        <v>171</v>
      </c>
      <c r="D64" s="31" t="s">
        <v>197</v>
      </c>
      <c r="E64" s="14"/>
      <c r="F64" s="14"/>
      <c r="G64" s="32"/>
      <c r="H64" s="14"/>
      <c r="I64" s="31" t="s">
        <v>200</v>
      </c>
      <c r="J64" s="14"/>
      <c r="K64" s="14"/>
      <c r="L64" s="32"/>
    </row>
    <row r="65" spans="1:12" ht="12.75">
      <c r="A65" s="8" t="s">
        <v>172</v>
      </c>
      <c r="D65" s="31"/>
      <c r="E65" s="14"/>
      <c r="F65" s="14"/>
      <c r="G65" s="32"/>
      <c r="H65" s="14"/>
      <c r="I65" s="31" t="s">
        <v>198</v>
      </c>
      <c r="J65" s="14"/>
      <c r="K65" s="14"/>
      <c r="L65" s="32"/>
    </row>
    <row r="66" spans="4:12" ht="12.75">
      <c r="D66" s="36"/>
      <c r="E66" s="14"/>
      <c r="F66" s="14"/>
      <c r="G66" s="32"/>
      <c r="H66" s="14"/>
      <c r="I66" s="36"/>
      <c r="J66" s="14"/>
      <c r="K66" s="14"/>
      <c r="L66" s="32"/>
    </row>
    <row r="67" spans="4:12" ht="12.75">
      <c r="D67" s="31"/>
      <c r="E67" s="14"/>
      <c r="F67" s="14"/>
      <c r="G67" s="32"/>
      <c r="H67" s="14"/>
      <c r="I67" s="31"/>
      <c r="J67" s="14"/>
      <c r="K67" s="14"/>
      <c r="L67" s="32"/>
    </row>
    <row r="68" spans="1:12" ht="13.5" thickBot="1">
      <c r="A68" s="17"/>
      <c r="B68" s="17"/>
      <c r="C68" s="38"/>
      <c r="D68" s="39"/>
      <c r="E68" s="17"/>
      <c r="F68" s="17"/>
      <c r="G68" s="38"/>
      <c r="H68" s="38"/>
      <c r="I68" s="39"/>
      <c r="J68" s="17"/>
      <c r="K68" s="17"/>
      <c r="L68" s="38"/>
    </row>
    <row r="69" ht="13.5" thickTop="1"/>
  </sheetData>
  <mergeCells count="10">
    <mergeCell ref="D56:G56"/>
    <mergeCell ref="I56:L56"/>
    <mergeCell ref="D7:G7"/>
    <mergeCell ref="D8:G8"/>
    <mergeCell ref="I7:L7"/>
    <mergeCell ref="I8:L8"/>
    <mergeCell ref="D30:G30"/>
    <mergeCell ref="I30:L30"/>
    <mergeCell ref="D31:G31"/>
    <mergeCell ref="I31:L31"/>
  </mergeCells>
  <hyperlinks>
    <hyperlink ref="A1" location="Notes!A1" display="Back to Not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W47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4" t="s">
        <v>404</v>
      </c>
    </row>
    <row r="2" ht="12.75">
      <c r="A2" s="63" t="s">
        <v>383</v>
      </c>
    </row>
    <row r="5" ht="12.75">
      <c r="A5" s="47" t="s">
        <v>382</v>
      </c>
    </row>
    <row r="6" ht="13.5" thickBot="1"/>
    <row r="7" spans="1:23" ht="13.5" thickBot="1">
      <c r="A7" s="97" t="s">
        <v>377</v>
      </c>
      <c r="B7" s="98"/>
      <c r="C7" s="98"/>
      <c r="D7" s="98"/>
      <c r="E7" s="98"/>
      <c r="F7" s="99"/>
      <c r="G7" s="98"/>
      <c r="H7" s="101"/>
      <c r="I7" s="100" t="s">
        <v>305</v>
      </c>
      <c r="J7" s="99"/>
      <c r="K7" s="98"/>
      <c r="L7" s="98"/>
      <c r="M7" s="98"/>
      <c r="N7" s="98"/>
      <c r="O7" s="98"/>
      <c r="P7" s="101"/>
      <c r="Q7" s="100" t="s">
        <v>307</v>
      </c>
      <c r="R7" s="98"/>
      <c r="S7" s="98"/>
      <c r="T7" s="98"/>
      <c r="U7" s="98"/>
      <c r="V7" s="98"/>
      <c r="W7" s="101"/>
    </row>
    <row r="8" spans="1:23" ht="13.5" thickTop="1">
      <c r="A8" s="31" t="s">
        <v>303</v>
      </c>
      <c r="B8" s="14"/>
      <c r="C8" s="14"/>
      <c r="D8" s="14"/>
      <c r="E8" s="14"/>
      <c r="F8" s="14"/>
      <c r="G8" s="14"/>
      <c r="H8" s="32"/>
      <c r="I8" s="14" t="s">
        <v>374</v>
      </c>
      <c r="J8" s="14"/>
      <c r="K8" s="14"/>
      <c r="L8" s="14"/>
      <c r="M8" s="14"/>
      <c r="N8" s="14"/>
      <c r="O8" s="14"/>
      <c r="P8" s="32"/>
      <c r="Q8" s="14" t="s">
        <v>372</v>
      </c>
      <c r="R8" s="14"/>
      <c r="S8" s="14"/>
      <c r="T8" s="14"/>
      <c r="U8" s="14"/>
      <c r="V8" s="14"/>
      <c r="W8" s="32"/>
    </row>
    <row r="9" spans="1:23" ht="12.75">
      <c r="A9" s="31" t="s">
        <v>304</v>
      </c>
      <c r="B9" s="14"/>
      <c r="C9" s="14"/>
      <c r="D9" s="14"/>
      <c r="E9" s="14"/>
      <c r="F9" s="14"/>
      <c r="G9" s="14"/>
      <c r="H9" s="32"/>
      <c r="I9" s="14" t="s">
        <v>375</v>
      </c>
      <c r="J9" s="14"/>
      <c r="K9" s="14"/>
      <c r="L9" s="14"/>
      <c r="M9" s="14"/>
      <c r="N9" s="14"/>
      <c r="O9" s="14"/>
      <c r="P9" s="32"/>
      <c r="Q9" s="14" t="s">
        <v>373</v>
      </c>
      <c r="R9" s="14"/>
      <c r="S9" s="14"/>
      <c r="T9" s="14"/>
      <c r="U9" s="14"/>
      <c r="V9" s="14"/>
      <c r="W9" s="32"/>
    </row>
    <row r="10" spans="1:23" ht="12.75">
      <c r="A10" s="31"/>
      <c r="B10" s="14"/>
      <c r="C10" s="14"/>
      <c r="D10" s="14"/>
      <c r="E10" s="14"/>
      <c r="F10" s="14"/>
      <c r="G10" s="14"/>
      <c r="H10" s="32"/>
      <c r="I10" s="14" t="s">
        <v>306</v>
      </c>
      <c r="J10" s="14"/>
      <c r="K10" s="14"/>
      <c r="L10" s="14"/>
      <c r="M10" s="14"/>
      <c r="N10" s="14"/>
      <c r="O10" s="14"/>
      <c r="P10" s="32"/>
      <c r="Q10" s="14"/>
      <c r="R10" s="14"/>
      <c r="S10" s="14"/>
      <c r="T10" s="14"/>
      <c r="U10" s="14"/>
      <c r="V10" s="14"/>
      <c r="W10" s="32"/>
    </row>
    <row r="11" spans="1:23" ht="12.75">
      <c r="A11" s="42"/>
      <c r="B11" s="40"/>
      <c r="C11" s="40"/>
      <c r="D11" s="40"/>
      <c r="E11" s="40"/>
      <c r="F11" s="40"/>
      <c r="G11" s="40"/>
      <c r="H11" s="41"/>
      <c r="I11" s="40"/>
      <c r="J11" s="72"/>
      <c r="K11" s="40"/>
      <c r="L11" s="40"/>
      <c r="M11" s="40"/>
      <c r="N11" s="40"/>
      <c r="O11" s="40"/>
      <c r="P11" s="41"/>
      <c r="Q11" s="40"/>
      <c r="R11" s="40"/>
      <c r="S11" s="40"/>
      <c r="T11" s="40"/>
      <c r="U11" s="40"/>
      <c r="V11" s="40"/>
      <c r="W11" s="41"/>
    </row>
    <row r="12" spans="1:23" ht="12.75">
      <c r="A12" s="31" t="s">
        <v>368</v>
      </c>
      <c r="B12" s="14"/>
      <c r="C12" s="14"/>
      <c r="D12" s="14"/>
      <c r="E12" s="14"/>
      <c r="F12" s="14"/>
      <c r="G12" s="14"/>
      <c r="H12" s="32"/>
      <c r="I12" s="14" t="s">
        <v>370</v>
      </c>
      <c r="J12" s="14"/>
      <c r="K12" s="14"/>
      <c r="L12" s="14"/>
      <c r="M12" s="14"/>
      <c r="N12" s="14"/>
      <c r="O12" s="14"/>
      <c r="P12" s="32"/>
      <c r="Q12" s="14" t="s">
        <v>371</v>
      </c>
      <c r="R12" s="14"/>
      <c r="S12" s="14"/>
      <c r="T12" s="14"/>
      <c r="U12" s="14"/>
      <c r="V12" s="14"/>
      <c r="W12" s="32"/>
    </row>
    <row r="13" spans="1:23" ht="12.75">
      <c r="A13" s="31" t="s">
        <v>381</v>
      </c>
      <c r="B13" s="14"/>
      <c r="C13" s="14"/>
      <c r="D13" s="14"/>
      <c r="E13" s="14"/>
      <c r="F13" s="14"/>
      <c r="G13" s="14"/>
      <c r="H13" s="32"/>
      <c r="I13" s="14" t="s">
        <v>378</v>
      </c>
      <c r="J13" s="14"/>
      <c r="K13" s="14"/>
      <c r="L13" s="14"/>
      <c r="M13" s="14"/>
      <c r="N13" s="14"/>
      <c r="O13" s="14"/>
      <c r="P13" s="32"/>
      <c r="Q13" s="93" t="s">
        <v>380</v>
      </c>
      <c r="R13" s="14"/>
      <c r="S13" s="14"/>
      <c r="T13" s="14"/>
      <c r="U13" s="14"/>
      <c r="V13" s="14"/>
      <c r="W13" s="32"/>
    </row>
    <row r="14" spans="1:23" ht="12.75">
      <c r="A14" s="42"/>
      <c r="B14" s="40"/>
      <c r="C14" s="40"/>
      <c r="D14" s="40"/>
      <c r="E14" s="40"/>
      <c r="F14" s="40"/>
      <c r="G14" s="40"/>
      <c r="H14" s="41"/>
      <c r="I14" s="40"/>
      <c r="J14" s="40"/>
      <c r="K14" s="40"/>
      <c r="L14" s="40"/>
      <c r="M14" s="40"/>
      <c r="N14" s="40"/>
      <c r="O14" s="40"/>
      <c r="P14" s="41"/>
      <c r="Q14" s="40"/>
      <c r="R14" s="40"/>
      <c r="S14" s="40"/>
      <c r="T14" s="40"/>
      <c r="U14" s="40"/>
      <c r="V14" s="40"/>
      <c r="W14" s="41"/>
    </row>
    <row r="15" spans="1:23" ht="12.75">
      <c r="A15" s="31" t="s">
        <v>369</v>
      </c>
      <c r="B15" s="14"/>
      <c r="C15" s="14"/>
      <c r="D15" s="14"/>
      <c r="E15" s="14"/>
      <c r="F15" s="14"/>
      <c r="G15" s="14"/>
      <c r="H15" s="32"/>
      <c r="I15" s="14" t="s">
        <v>371</v>
      </c>
      <c r="J15" s="14"/>
      <c r="K15" s="14"/>
      <c r="L15" s="14"/>
      <c r="M15" s="14"/>
      <c r="N15" s="14"/>
      <c r="O15" s="14"/>
      <c r="P15" s="32"/>
      <c r="Q15" s="14" t="s">
        <v>371</v>
      </c>
      <c r="R15" s="14"/>
      <c r="S15" s="14"/>
      <c r="T15" s="14"/>
      <c r="U15" s="14"/>
      <c r="V15" s="14"/>
      <c r="W15" s="32"/>
    </row>
    <row r="16" spans="1:23" ht="12.75">
      <c r="A16" s="31"/>
      <c r="B16" s="14"/>
      <c r="C16" s="14"/>
      <c r="D16" s="14"/>
      <c r="E16" s="14"/>
      <c r="F16" s="14"/>
      <c r="G16" s="14"/>
      <c r="H16" s="32"/>
      <c r="I16" s="14" t="s">
        <v>379</v>
      </c>
      <c r="J16" s="28"/>
      <c r="K16" s="14"/>
      <c r="L16" s="14"/>
      <c r="M16" s="14"/>
      <c r="N16" s="14"/>
      <c r="O16" s="14"/>
      <c r="P16" s="32"/>
      <c r="Q16" s="93" t="s">
        <v>380</v>
      </c>
      <c r="R16" s="14"/>
      <c r="S16" s="14"/>
      <c r="T16" s="14"/>
      <c r="U16" s="14"/>
      <c r="V16" s="14"/>
      <c r="W16" s="32"/>
    </row>
    <row r="17" spans="1:23" ht="13.5" thickBot="1">
      <c r="A17" s="94"/>
      <c r="B17" s="95"/>
      <c r="C17" s="95"/>
      <c r="D17" s="95"/>
      <c r="E17" s="95"/>
      <c r="F17" s="95"/>
      <c r="G17" s="95"/>
      <c r="H17" s="96"/>
      <c r="I17" s="95"/>
      <c r="J17" s="95"/>
      <c r="K17" s="95"/>
      <c r="L17" s="95"/>
      <c r="M17" s="95"/>
      <c r="N17" s="95"/>
      <c r="O17" s="95"/>
      <c r="P17" s="96"/>
      <c r="Q17" s="95"/>
      <c r="R17" s="95"/>
      <c r="S17" s="95"/>
      <c r="T17" s="95"/>
      <c r="U17" s="95"/>
      <c r="V17" s="95"/>
      <c r="W17" s="96"/>
    </row>
    <row r="19" ht="12.75">
      <c r="B19" s="47" t="s">
        <v>308</v>
      </c>
    </row>
    <row r="20" spans="2:3" ht="12.75">
      <c r="B20" s="7"/>
      <c r="C20" s="47" t="s">
        <v>402</v>
      </c>
    </row>
    <row r="21" spans="2:3" ht="12.75">
      <c r="B21" s="7"/>
      <c r="C21" s="47" t="s">
        <v>376</v>
      </c>
    </row>
    <row r="22" spans="2:3" ht="12.75">
      <c r="B22" s="7"/>
      <c r="C22" s="47" t="s">
        <v>385</v>
      </c>
    </row>
    <row r="23" spans="2:3" ht="12.75">
      <c r="B23" s="7"/>
      <c r="C23" s="47" t="s">
        <v>418</v>
      </c>
    </row>
    <row r="24" ht="12.75">
      <c r="C24" s="47" t="s">
        <v>392</v>
      </c>
    </row>
    <row r="25" ht="12.75">
      <c r="C25" s="47"/>
    </row>
    <row r="26" ht="12.75">
      <c r="C26" s="47"/>
    </row>
    <row r="28" ht="12.75">
      <c r="A28" s="8" t="s">
        <v>386</v>
      </c>
    </row>
    <row r="29" spans="1:12" ht="12.75">
      <c r="A29" t="s">
        <v>387</v>
      </c>
      <c r="L29" s="7"/>
    </row>
    <row r="30" ht="12.75">
      <c r="A30" s="65" t="s">
        <v>391</v>
      </c>
    </row>
    <row r="31" spans="1:12" ht="12.75">
      <c r="A31" s="7" t="s">
        <v>388</v>
      </c>
      <c r="L31" s="7"/>
    </row>
    <row r="32" ht="12.75">
      <c r="A32" s="7" t="s">
        <v>395</v>
      </c>
    </row>
    <row r="36" ht="12.75">
      <c r="A36" s="8" t="s">
        <v>393</v>
      </c>
    </row>
    <row r="37" spans="1:9" ht="12.75">
      <c r="A37" t="s">
        <v>360</v>
      </c>
      <c r="I37" s="7"/>
    </row>
    <row r="38" ht="12.75">
      <c r="A38" s="65" t="s">
        <v>361</v>
      </c>
    </row>
    <row r="39" ht="12.75">
      <c r="A39" t="s">
        <v>354</v>
      </c>
    </row>
    <row r="40" ht="12.75">
      <c r="A40" t="s">
        <v>394</v>
      </c>
    </row>
    <row r="41" ht="12.75">
      <c r="A41" s="65" t="s">
        <v>396</v>
      </c>
    </row>
    <row r="43" spans="1:3" ht="12.75">
      <c r="A43" s="131" t="s">
        <v>351</v>
      </c>
      <c r="B43" s="131"/>
      <c r="C43" t="s">
        <v>350</v>
      </c>
    </row>
    <row r="44" spans="3:20" ht="12.75">
      <c r="C44" t="s">
        <v>397</v>
      </c>
      <c r="T44" s="55"/>
    </row>
    <row r="45" spans="3:20" ht="12.75">
      <c r="C45" t="s">
        <v>362</v>
      </c>
      <c r="I45" s="7"/>
      <c r="T45" s="9"/>
    </row>
    <row r="46" spans="3:20" ht="12.75">
      <c r="C46" s="51" t="s">
        <v>352</v>
      </c>
      <c r="I46" s="7"/>
      <c r="T46" s="55"/>
    </row>
    <row r="47" ht="12.75">
      <c r="C47" s="51" t="s">
        <v>398</v>
      </c>
    </row>
  </sheetData>
  <mergeCells count="1">
    <mergeCell ref="A43:B43"/>
  </mergeCells>
  <hyperlinks>
    <hyperlink ref="A1" location="Notes!A1" display="Back to Note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4"/>
  <dimension ref="A1:H36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customWidth="1"/>
    <col min="7" max="7" width="12.8515625" style="0" customWidth="1"/>
  </cols>
  <sheetData>
    <row r="1" ht="12.75">
      <c r="A1" s="24" t="s">
        <v>404</v>
      </c>
    </row>
    <row r="2" ht="12.75">
      <c r="A2" s="8" t="s">
        <v>135</v>
      </c>
    </row>
    <row r="4" spans="2:8" ht="12.75">
      <c r="B4" s="8" t="s">
        <v>177</v>
      </c>
      <c r="D4" t="s">
        <v>136</v>
      </c>
      <c r="H4" s="51" t="s">
        <v>188</v>
      </c>
    </row>
    <row r="5" spans="4:8" ht="12.75">
      <c r="D5" t="s">
        <v>137</v>
      </c>
      <c r="H5" s="51" t="s">
        <v>179</v>
      </c>
    </row>
    <row r="6" spans="4:8" ht="12.75">
      <c r="D6" t="s">
        <v>138</v>
      </c>
      <c r="H6" s="51" t="s">
        <v>400</v>
      </c>
    </row>
    <row r="7" spans="4:8" ht="12.75">
      <c r="D7" t="s">
        <v>139</v>
      </c>
      <c r="H7" s="51" t="s">
        <v>182</v>
      </c>
    </row>
    <row r="8" ht="12.75">
      <c r="D8" t="s">
        <v>149</v>
      </c>
    </row>
    <row r="10" spans="2:8" ht="12.75">
      <c r="B10" s="8" t="s">
        <v>176</v>
      </c>
      <c r="D10" t="s">
        <v>150</v>
      </c>
      <c r="H10" s="46" t="s">
        <v>178</v>
      </c>
    </row>
    <row r="12" ht="12.75">
      <c r="E12" s="9"/>
    </row>
    <row r="13" spans="1:3" ht="12.75">
      <c r="A13" s="8" t="s">
        <v>151</v>
      </c>
      <c r="C13" s="24" t="s">
        <v>140</v>
      </c>
    </row>
    <row r="14" ht="12.75">
      <c r="C14" t="s">
        <v>143</v>
      </c>
    </row>
    <row r="15" ht="12.75">
      <c r="C15" t="s">
        <v>141</v>
      </c>
    </row>
    <row r="16" ht="12.75">
      <c r="C16" t="s">
        <v>142</v>
      </c>
    </row>
    <row r="18" ht="12.75">
      <c r="A18" s="7"/>
    </row>
    <row r="19" spans="2:3" ht="12.75">
      <c r="B19" s="26" t="s">
        <v>156</v>
      </c>
      <c r="C19" t="s">
        <v>144</v>
      </c>
    </row>
    <row r="20" spans="2:3" ht="12.75">
      <c r="B20" s="23"/>
      <c r="C20" t="s">
        <v>157</v>
      </c>
    </row>
    <row r="21" spans="2:3" ht="12.75">
      <c r="B21" s="23"/>
      <c r="C21" t="s">
        <v>145</v>
      </c>
    </row>
    <row r="22" spans="2:3" ht="12.75">
      <c r="B22" s="23"/>
      <c r="C22" t="s">
        <v>153</v>
      </c>
    </row>
    <row r="23" spans="2:3" ht="12.75">
      <c r="B23" s="23"/>
      <c r="C23" t="s">
        <v>158</v>
      </c>
    </row>
    <row r="24" spans="2:3" ht="12.75">
      <c r="B24" s="23"/>
      <c r="C24" t="s">
        <v>159</v>
      </c>
    </row>
    <row r="25" spans="2:3" ht="12.75">
      <c r="B25" s="23"/>
      <c r="C25" t="s">
        <v>146</v>
      </c>
    </row>
    <row r="26" spans="2:3" ht="12.75">
      <c r="B26" s="26" t="s">
        <v>152</v>
      </c>
      <c r="C26" t="s">
        <v>147</v>
      </c>
    </row>
    <row r="27" spans="2:3" ht="12.75">
      <c r="B27" s="26"/>
      <c r="C27" t="s">
        <v>161</v>
      </c>
    </row>
    <row r="28" spans="2:3" ht="12.75">
      <c r="B28" s="26"/>
      <c r="C28" t="s">
        <v>162</v>
      </c>
    </row>
    <row r="29" ht="12.75">
      <c r="B29" s="23"/>
    </row>
    <row r="30" spans="2:3" ht="12.75">
      <c r="B30" s="45" t="s">
        <v>154</v>
      </c>
      <c r="C30" s="47" t="s">
        <v>183</v>
      </c>
    </row>
    <row r="31" ht="12.75">
      <c r="C31" s="47" t="s">
        <v>155</v>
      </c>
    </row>
    <row r="32" ht="12.75">
      <c r="C32" s="47" t="s">
        <v>201</v>
      </c>
    </row>
    <row r="35" spans="3:4" ht="12.75">
      <c r="C35" s="26" t="s">
        <v>160</v>
      </c>
      <c r="D35" t="s">
        <v>148</v>
      </c>
    </row>
    <row r="36" ht="12.75">
      <c r="D36" t="s">
        <v>189</v>
      </c>
    </row>
  </sheetData>
  <hyperlinks>
    <hyperlink ref="C13" r:id="rId1" display="http://forums.qrz.com/showthread.php?186359-H.F.-turnstile-antennas-for-NVIS"/>
    <hyperlink ref="A1" location="Notes!A1" display="Back to Note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PA0SIM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 M Simons; PA0SIM</dc:creator>
  <cp:keywords/>
  <dc:description/>
  <cp:lastModifiedBy>pa0sim2dsp</cp:lastModifiedBy>
  <cp:lastPrinted>2011-04-29T07:14:30Z</cp:lastPrinted>
  <dcterms:created xsi:type="dcterms:W3CDTF">2011-01-24T14:36:17Z</dcterms:created>
  <dcterms:modified xsi:type="dcterms:W3CDTF">2012-11-04T15:47:57Z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